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2090" activeTab="3"/>
  </bookViews>
  <sheets>
    <sheet name="Sheet1" sheetId="1" r:id="rId1"/>
    <sheet name="Palette Wish List" sheetId="2" r:id="rId2"/>
    <sheet name="Palette" sheetId="3" r:id="rId3"/>
    <sheet name="Phase 2 Plan" sheetId="4" r:id="rId4"/>
    <sheet name="RGBHSLP Calculator" sheetId="5" r:id="rId5"/>
    <sheet name="Sheet2" sheetId="6" r:id="rId6"/>
  </sheets>
  <calcPr calcId="145621"/>
</workbook>
</file>

<file path=xl/calcChain.xml><?xml version="1.0" encoding="utf-8"?>
<calcChain xmlns="http://schemas.openxmlformats.org/spreadsheetml/2006/main">
  <c r="E27" i="4" l="1"/>
  <c r="B27" i="4"/>
  <c r="B18" i="4"/>
  <c r="F53" i="4"/>
  <c r="F52" i="4"/>
  <c r="L65" i="4"/>
  <c r="L64" i="4"/>
  <c r="L63" i="4"/>
  <c r="K65" i="4"/>
  <c r="J65" i="4"/>
  <c r="K64" i="4"/>
  <c r="J64" i="4"/>
  <c r="K63" i="4"/>
  <c r="J63" i="4"/>
  <c r="I65" i="4"/>
  <c r="I64" i="4"/>
  <c r="I63" i="4"/>
  <c r="G65" i="4"/>
  <c r="G64" i="4"/>
  <c r="G63" i="4"/>
  <c r="M64" i="4"/>
  <c r="H64" i="4"/>
  <c r="F64" i="4"/>
  <c r="E64" i="4"/>
  <c r="D64" i="4"/>
  <c r="C64" i="4"/>
  <c r="B64" i="4"/>
  <c r="M63" i="4"/>
  <c r="H63" i="4"/>
  <c r="F63" i="4"/>
  <c r="E63" i="4"/>
  <c r="D63" i="4"/>
  <c r="C63" i="4"/>
  <c r="B63" i="4"/>
  <c r="D27" i="4"/>
  <c r="M53" i="4"/>
  <c r="L53" i="4"/>
  <c r="K53" i="4"/>
  <c r="J53" i="4"/>
  <c r="I53" i="4"/>
  <c r="H53" i="4"/>
  <c r="G53" i="4"/>
  <c r="E53" i="4"/>
  <c r="D53" i="4"/>
  <c r="C53" i="4"/>
  <c r="B53" i="4"/>
  <c r="M52" i="4"/>
  <c r="L52" i="4"/>
  <c r="K52" i="4"/>
  <c r="J52" i="4"/>
  <c r="I52" i="4"/>
  <c r="H52" i="4"/>
  <c r="G52" i="4"/>
  <c r="E52" i="4"/>
  <c r="D52" i="4"/>
  <c r="C52" i="4"/>
  <c r="B52" i="4"/>
  <c r="N24" i="3"/>
  <c r="N23" i="3"/>
  <c r="N22" i="3"/>
  <c r="M44" i="4"/>
  <c r="L44" i="4"/>
  <c r="K44" i="4"/>
  <c r="J44" i="4"/>
  <c r="I44" i="4"/>
  <c r="H44" i="4"/>
  <c r="G44" i="4"/>
  <c r="F44" i="4"/>
  <c r="E44" i="4"/>
  <c r="D44" i="4"/>
  <c r="C44" i="4"/>
  <c r="B44" i="4"/>
  <c r="M43" i="4"/>
  <c r="L43" i="4"/>
  <c r="K43" i="4"/>
  <c r="J43" i="4"/>
  <c r="I43" i="4"/>
  <c r="H43" i="4"/>
  <c r="G43" i="4"/>
  <c r="F43" i="4"/>
  <c r="E43" i="4"/>
  <c r="D43" i="4"/>
  <c r="C43" i="4"/>
  <c r="B43" i="4"/>
  <c r="B34" i="4"/>
  <c r="M35" i="4"/>
  <c r="L35" i="4"/>
  <c r="K35" i="4"/>
  <c r="J35" i="4"/>
  <c r="I35" i="4"/>
  <c r="H35" i="4"/>
  <c r="G35" i="4"/>
  <c r="F35" i="4"/>
  <c r="E35" i="4"/>
  <c r="D35" i="4"/>
  <c r="C35" i="4"/>
  <c r="B35" i="4"/>
  <c r="M34" i="4"/>
  <c r="L34" i="4"/>
  <c r="K34" i="4"/>
  <c r="J34" i="4"/>
  <c r="I34" i="4"/>
  <c r="H34" i="4"/>
  <c r="G34" i="4"/>
  <c r="F34" i="4"/>
  <c r="E34" i="4"/>
  <c r="D34" i="4"/>
  <c r="C34" i="4"/>
  <c r="E25" i="4"/>
  <c r="B26" i="4"/>
  <c r="B25" i="4"/>
  <c r="B17" i="4"/>
  <c r="B16" i="4"/>
  <c r="B9" i="4"/>
  <c r="B8" i="4"/>
  <c r="M10" i="4"/>
  <c r="L10" i="4"/>
  <c r="K10" i="4"/>
  <c r="J10" i="4"/>
  <c r="I10" i="4"/>
  <c r="H10" i="4"/>
  <c r="G10" i="4"/>
  <c r="C10" i="4"/>
  <c r="B10" i="4"/>
  <c r="M25" i="4"/>
  <c r="L25" i="4"/>
  <c r="K25" i="4"/>
  <c r="J25" i="4"/>
  <c r="I25" i="4"/>
  <c r="H25" i="4"/>
  <c r="G25" i="4"/>
  <c r="F25" i="4"/>
  <c r="D25" i="4"/>
  <c r="C25" i="4"/>
  <c r="M26" i="4"/>
  <c r="L26" i="4"/>
  <c r="K26" i="4"/>
  <c r="J26" i="4"/>
  <c r="I26" i="4"/>
  <c r="H26" i="4"/>
  <c r="G26" i="4"/>
  <c r="F26" i="4"/>
  <c r="E26" i="4"/>
  <c r="D26" i="4"/>
  <c r="C26" i="4"/>
  <c r="M16" i="4"/>
  <c r="L16" i="4"/>
  <c r="K16" i="4"/>
  <c r="J16" i="4"/>
  <c r="I16" i="4"/>
  <c r="H16" i="4"/>
  <c r="G16" i="4"/>
  <c r="F16" i="4"/>
  <c r="E16" i="4"/>
  <c r="D16" i="4"/>
  <c r="C16" i="4"/>
  <c r="M17" i="4"/>
  <c r="L17" i="4"/>
  <c r="K17" i="4"/>
  <c r="J17" i="4"/>
  <c r="I17" i="4"/>
  <c r="H17" i="4"/>
  <c r="G17" i="4"/>
  <c r="F17" i="4"/>
  <c r="E17" i="4"/>
  <c r="D17" i="4"/>
  <c r="C17" i="4"/>
  <c r="M8" i="4"/>
  <c r="L8" i="4"/>
  <c r="K8" i="4"/>
  <c r="J8" i="4"/>
  <c r="I8" i="4"/>
  <c r="H8" i="4"/>
  <c r="G8" i="4"/>
  <c r="F8" i="4"/>
  <c r="E8" i="4"/>
  <c r="D8" i="4"/>
  <c r="C8" i="4"/>
  <c r="M9" i="4"/>
  <c r="L9" i="4"/>
  <c r="K9" i="4"/>
  <c r="J9" i="4"/>
  <c r="I9" i="4"/>
  <c r="H9" i="4"/>
  <c r="G9" i="4"/>
  <c r="F9" i="4"/>
  <c r="E9" i="4"/>
  <c r="D9" i="4"/>
  <c r="C9" i="4"/>
  <c r="K73" i="4" l="1"/>
  <c r="J73" i="4"/>
  <c r="I79" i="4"/>
  <c r="B79" i="4"/>
  <c r="C79" i="4"/>
  <c r="E76" i="4"/>
  <c r="F76" i="4"/>
  <c r="G76" i="4"/>
  <c r="H76" i="4"/>
  <c r="I76" i="4"/>
  <c r="F82" i="4"/>
  <c r="E82" i="4"/>
  <c r="D82" i="4"/>
  <c r="C82" i="4"/>
  <c r="B82" i="4"/>
  <c r="L23" i="6" l="1"/>
  <c r="L22" i="6"/>
  <c r="J32" i="3" l="1"/>
  <c r="I32" i="3"/>
  <c r="H32" i="3"/>
  <c r="G32" i="3"/>
  <c r="K32" i="3" s="1"/>
  <c r="J31" i="3"/>
  <c r="I31" i="3"/>
  <c r="H31" i="3"/>
  <c r="G31" i="3"/>
  <c r="J56" i="3"/>
  <c r="J55" i="3"/>
  <c r="J53" i="3"/>
  <c r="J52" i="3"/>
  <c r="J51" i="3"/>
  <c r="J50" i="3"/>
  <c r="J49" i="3"/>
  <c r="J48" i="3"/>
  <c r="J47" i="3"/>
  <c r="J46" i="3"/>
  <c r="J45" i="3"/>
  <c r="J44" i="3"/>
  <c r="J43" i="3"/>
  <c r="J42" i="3"/>
  <c r="J41" i="3"/>
  <c r="J40" i="3"/>
  <c r="J39" i="3"/>
  <c r="J38" i="3"/>
  <c r="J37" i="3"/>
  <c r="J35" i="3"/>
  <c r="J34" i="3"/>
  <c r="J33" i="3"/>
  <c r="J30" i="3"/>
  <c r="J29" i="3"/>
  <c r="J28" i="3"/>
  <c r="J27" i="3"/>
  <c r="J26" i="3"/>
  <c r="J25" i="3"/>
  <c r="J24" i="3"/>
  <c r="J23" i="3"/>
  <c r="J22" i="3"/>
  <c r="J21" i="3"/>
  <c r="J20" i="3"/>
  <c r="J19" i="3"/>
  <c r="J18" i="3"/>
  <c r="J17" i="3"/>
  <c r="J16" i="3"/>
  <c r="J15" i="3"/>
  <c r="J14" i="3"/>
  <c r="J13" i="3"/>
  <c r="J12" i="3"/>
  <c r="J11" i="3"/>
  <c r="J10" i="3"/>
  <c r="J9" i="3"/>
  <c r="J8" i="3"/>
  <c r="J6" i="3"/>
  <c r="J5" i="3"/>
  <c r="J7" i="3"/>
  <c r="O39" i="5"/>
  <c r="H38" i="5"/>
  <c r="G38" i="5"/>
  <c r="E38" i="5"/>
  <c r="H37" i="5"/>
  <c r="G37" i="5"/>
  <c r="E37" i="5"/>
  <c r="O36" i="5"/>
  <c r="H36" i="5"/>
  <c r="G36" i="5"/>
  <c r="E36" i="5"/>
  <c r="E39" i="5" s="1"/>
  <c r="O35" i="5"/>
  <c r="E22" i="5"/>
  <c r="E21" i="5"/>
  <c r="V9" i="5"/>
  <c r="U9" i="5"/>
  <c r="X9" i="5" s="1"/>
  <c r="T9" i="5"/>
  <c r="W9" i="5" s="1"/>
  <c r="AD9" i="5" s="1"/>
  <c r="O9" i="5"/>
  <c r="I8" i="5"/>
  <c r="V8" i="5" s="1"/>
  <c r="H8" i="5"/>
  <c r="U8" i="5" s="1"/>
  <c r="G8" i="5"/>
  <c r="I7" i="5"/>
  <c r="V7" i="5" s="1"/>
  <c r="H7" i="5"/>
  <c r="U7" i="5" s="1"/>
  <c r="G7" i="5"/>
  <c r="I6" i="5"/>
  <c r="V6" i="5" s="1"/>
  <c r="H6" i="5"/>
  <c r="U6" i="5" s="1"/>
  <c r="G6" i="5"/>
  <c r="R6" i="5" s="1"/>
  <c r="I5" i="5"/>
  <c r="V5" i="5" s="1"/>
  <c r="H5" i="5"/>
  <c r="U5" i="5" s="1"/>
  <c r="G5" i="5"/>
  <c r="T5" i="5" s="1"/>
  <c r="M4" i="5"/>
  <c r="L4" i="5"/>
  <c r="I4" i="5"/>
  <c r="V4" i="5" s="1"/>
  <c r="H4" i="5"/>
  <c r="U4" i="5" s="1"/>
  <c r="G4" i="5"/>
  <c r="T3" i="5"/>
  <c r="M3" i="5"/>
  <c r="L3" i="5"/>
  <c r="I3" i="5"/>
  <c r="V3" i="5" s="1"/>
  <c r="H3" i="5"/>
  <c r="U3" i="5" s="1"/>
  <c r="G3" i="5"/>
  <c r="K31" i="3" l="1"/>
  <c r="X5" i="5"/>
  <c r="W5" i="5"/>
  <c r="Y9" i="5"/>
  <c r="AE9" i="5"/>
  <c r="AC9" i="5"/>
  <c r="X3" i="5"/>
  <c r="W3" i="5"/>
  <c r="T6" i="5"/>
  <c r="R7" i="5"/>
  <c r="T7" i="5"/>
  <c r="R8" i="5"/>
  <c r="R15" i="5" s="1"/>
  <c r="T8" i="5"/>
  <c r="G12" i="5"/>
  <c r="H12" i="5"/>
  <c r="R3" i="5"/>
  <c r="I12" i="5"/>
  <c r="R4" i="5"/>
  <c r="T4" i="5"/>
  <c r="R5" i="5"/>
  <c r="X6" i="5" l="1"/>
  <c r="W6" i="5"/>
  <c r="U12" i="5"/>
  <c r="X8" i="5"/>
  <c r="W8" i="5"/>
  <c r="AD3" i="5"/>
  <c r="AC3" i="5"/>
  <c r="K3" i="5" s="1"/>
  <c r="AE3" i="5"/>
  <c r="Y3" i="5"/>
  <c r="B12" i="5"/>
  <c r="T12" i="5"/>
  <c r="X4" i="5"/>
  <c r="W4" i="5"/>
  <c r="AD4" i="5" s="1"/>
  <c r="X7" i="5"/>
  <c r="W7" i="5"/>
  <c r="AB9" i="5"/>
  <c r="AA9" i="5"/>
  <c r="Z9" i="5"/>
  <c r="V12" i="5"/>
  <c r="AE5" i="5"/>
  <c r="M5" i="5" s="1"/>
  <c r="Y5" i="5"/>
  <c r="Y8" i="5" l="1"/>
  <c r="AE8" i="5"/>
  <c r="M8" i="5" s="1"/>
  <c r="Y7" i="5"/>
  <c r="AE7" i="5"/>
  <c r="M7" i="5" s="1"/>
  <c r="P3" i="5"/>
  <c r="O3" i="5"/>
  <c r="Q3" i="5"/>
  <c r="AB3" i="5"/>
  <c r="AA3" i="5"/>
  <c r="Z3" i="5"/>
  <c r="AA5" i="5"/>
  <c r="AB5" i="5"/>
  <c r="Z5" i="5"/>
  <c r="AE4" i="5"/>
  <c r="AC4" i="5"/>
  <c r="K4" i="5" s="1"/>
  <c r="Y4" i="5"/>
  <c r="AD5" i="5"/>
  <c r="L5" i="5" s="1"/>
  <c r="AD7" i="5"/>
  <c r="L7" i="5" s="1"/>
  <c r="X12" i="5"/>
  <c r="W12" i="5"/>
  <c r="AE6" i="5"/>
  <c r="M6" i="5" s="1"/>
  <c r="Y6" i="5"/>
  <c r="AC5" i="5" l="1"/>
  <c r="K5" i="5" s="1"/>
  <c r="P5" i="5" s="1"/>
  <c r="AD6" i="5"/>
  <c r="L6" i="5" s="1"/>
  <c r="M14" i="5"/>
  <c r="M15" i="5" s="1"/>
  <c r="AB4" i="5"/>
  <c r="AA4" i="5"/>
  <c r="Z4" i="5"/>
  <c r="Q4" i="5"/>
  <c r="P4" i="5"/>
  <c r="O4" i="5"/>
  <c r="AB7" i="5"/>
  <c r="AA7" i="5"/>
  <c r="Z7" i="5"/>
  <c r="AC7" i="5" s="1"/>
  <c r="K7" i="5" s="1"/>
  <c r="AB6" i="5"/>
  <c r="AA6" i="5"/>
  <c r="Z6" i="5"/>
  <c r="AC6" i="5" s="1"/>
  <c r="K6" i="5" s="1"/>
  <c r="AB8" i="5"/>
  <c r="AA8" i="5"/>
  <c r="Z8" i="5"/>
  <c r="AE12" i="5"/>
  <c r="M12" i="5" s="1"/>
  <c r="Y12" i="5"/>
  <c r="AD8" i="5"/>
  <c r="L8" i="5" s="1"/>
  <c r="L14" i="5" s="1"/>
  <c r="L15" i="5" s="1"/>
  <c r="L16" i="5" l="1"/>
  <c r="Q5" i="5"/>
  <c r="O5" i="5"/>
  <c r="AC8" i="5"/>
  <c r="K8" i="5" s="1"/>
  <c r="P8" i="5" s="1"/>
  <c r="M16" i="5"/>
  <c r="Q7" i="5"/>
  <c r="P7" i="5"/>
  <c r="O7" i="5"/>
  <c r="AD12" i="5"/>
  <c r="L12" i="5" s="1"/>
  <c r="Q6" i="5"/>
  <c r="P6" i="5"/>
  <c r="O6" i="5"/>
  <c r="AB12" i="5"/>
  <c r="AA12" i="5"/>
  <c r="Z12" i="5"/>
  <c r="Q8" i="5" l="1"/>
  <c r="O8" i="5"/>
  <c r="P10" i="5"/>
  <c r="M19" i="5"/>
  <c r="M27" i="5"/>
  <c r="M18" i="5"/>
  <c r="M28" i="5"/>
  <c r="M24" i="5"/>
  <c r="M21" i="5"/>
  <c r="M23" i="5"/>
  <c r="T23" i="5" s="1"/>
  <c r="M17" i="5"/>
  <c r="M25" i="5"/>
  <c r="T25" i="5" s="1"/>
  <c r="M22" i="5"/>
  <c r="M26" i="5"/>
  <c r="M20" i="5"/>
  <c r="L25" i="5"/>
  <c r="L23" i="5"/>
  <c r="L20" i="5"/>
  <c r="L22" i="5"/>
  <c r="L18" i="5"/>
  <c r="L27" i="5"/>
  <c r="L19" i="5"/>
  <c r="T19" i="5" s="1"/>
  <c r="L26" i="5"/>
  <c r="L24" i="5"/>
  <c r="L17" i="5"/>
  <c r="L28" i="5"/>
  <c r="L21" i="5"/>
  <c r="T16" i="5"/>
  <c r="U16" i="5" s="1"/>
  <c r="O10" i="5"/>
  <c r="K14" i="5" s="1"/>
  <c r="K15" i="5" s="1"/>
  <c r="AC12" i="5"/>
  <c r="K12" i="5" s="1"/>
  <c r="T28" i="5" l="1"/>
  <c r="U28" i="5" s="1"/>
  <c r="T17" i="5"/>
  <c r="U17" i="5" s="1"/>
  <c r="T24" i="5"/>
  <c r="U24" i="5" s="1"/>
  <c r="T27" i="5"/>
  <c r="U27" i="5" s="1"/>
  <c r="T18" i="5"/>
  <c r="U18" i="5" s="1"/>
  <c r="K16" i="5"/>
  <c r="T21" i="5"/>
  <c r="U21" i="5" s="1"/>
  <c r="T20" i="5"/>
  <c r="U20" i="5" s="1"/>
  <c r="T22" i="5"/>
  <c r="U22" i="5" s="1"/>
  <c r="T26" i="5"/>
  <c r="U26" i="5" s="1"/>
  <c r="U19" i="5"/>
  <c r="U23" i="5"/>
  <c r="U25" i="5"/>
  <c r="K25" i="5" l="1"/>
  <c r="V16" i="5"/>
  <c r="K26" i="5"/>
  <c r="K22" i="5"/>
  <c r="W22" i="5" s="1"/>
  <c r="W16" i="5"/>
  <c r="K24" i="5"/>
  <c r="W24" i="5" s="1"/>
  <c r="K21" i="5"/>
  <c r="W21" i="5" s="1"/>
  <c r="K28" i="5"/>
  <c r="K17" i="5"/>
  <c r="W17" i="5" s="1"/>
  <c r="K19" i="5"/>
  <c r="W19" i="5" s="1"/>
  <c r="K23" i="5"/>
  <c r="W23" i="5" s="1"/>
  <c r="K20" i="5"/>
  <c r="K27" i="5"/>
  <c r="W27" i="5" s="1"/>
  <c r="K18" i="5"/>
  <c r="V22" i="5" l="1"/>
  <c r="Z22" i="5" s="1"/>
  <c r="I22" i="5" s="1"/>
  <c r="V27" i="5"/>
  <c r="X27" i="5" s="1"/>
  <c r="G27" i="5" s="1"/>
  <c r="V24" i="5"/>
  <c r="Z24" i="5" s="1"/>
  <c r="I24" i="5" s="1"/>
  <c r="W20" i="5"/>
  <c r="V20" i="5"/>
  <c r="Y16" i="5"/>
  <c r="H16" i="5" s="1"/>
  <c r="H30" i="5" s="1"/>
  <c r="U30" i="5" s="1"/>
  <c r="Z16" i="5"/>
  <c r="I16" i="5" s="1"/>
  <c r="I30" i="5" s="1"/>
  <c r="V30" i="5" s="1"/>
  <c r="V17" i="5"/>
  <c r="Z17" i="5" s="1"/>
  <c r="I17" i="5" s="1"/>
  <c r="V23" i="5"/>
  <c r="Z23" i="5" s="1"/>
  <c r="I23" i="5" s="1"/>
  <c r="Y24" i="5"/>
  <c r="H24" i="5" s="1"/>
  <c r="W26" i="5"/>
  <c r="V26" i="5"/>
  <c r="V21" i="5"/>
  <c r="X21" i="5" s="1"/>
  <c r="G21" i="5" s="1"/>
  <c r="W18" i="5"/>
  <c r="V18" i="5"/>
  <c r="X16" i="5"/>
  <c r="G16" i="5" s="1"/>
  <c r="W28" i="5"/>
  <c r="V28" i="5"/>
  <c r="V19" i="5"/>
  <c r="Y19" i="5" s="1"/>
  <c r="H19" i="5" s="1"/>
  <c r="W25" i="5"/>
  <c r="V25" i="5"/>
  <c r="X19" i="5" l="1"/>
  <c r="G19" i="5" s="1"/>
  <c r="Y23" i="5"/>
  <c r="H23" i="5" s="1"/>
  <c r="X17" i="5"/>
  <c r="G17" i="5" s="1"/>
  <c r="Z21" i="5"/>
  <c r="I21" i="5" s="1"/>
  <c r="Z27" i="5"/>
  <c r="I27" i="5" s="1"/>
  <c r="Y17" i="5"/>
  <c r="H17" i="5" s="1"/>
  <c r="Y22" i="5"/>
  <c r="H22" i="5" s="1"/>
  <c r="X24" i="5"/>
  <c r="G24" i="5" s="1"/>
  <c r="B24" i="5" s="1"/>
  <c r="Q24" i="5" s="1"/>
  <c r="Y27" i="5"/>
  <c r="H27" i="5" s="1"/>
  <c r="B27" i="5" s="1"/>
  <c r="Q27" i="5" s="1"/>
  <c r="Y21" i="5"/>
  <c r="H21" i="5" s="1"/>
  <c r="X23" i="5"/>
  <c r="G23" i="5" s="1"/>
  <c r="Z19" i="5"/>
  <c r="I19" i="5" s="1"/>
  <c r="X22" i="5"/>
  <c r="G22" i="5" s="1"/>
  <c r="Y28" i="5"/>
  <c r="H28" i="5" s="1"/>
  <c r="X28" i="5"/>
  <c r="G28" i="5" s="1"/>
  <c r="Z28" i="5"/>
  <c r="I28" i="5" s="1"/>
  <c r="X26" i="5"/>
  <c r="G26" i="5" s="1"/>
  <c r="Y26" i="5"/>
  <c r="H26" i="5" s="1"/>
  <c r="Z26" i="5"/>
  <c r="I26" i="5" s="1"/>
  <c r="G30" i="5"/>
  <c r="R16" i="5"/>
  <c r="R31" i="5" s="1"/>
  <c r="B16" i="5"/>
  <c r="Q16" i="5" s="1"/>
  <c r="X18" i="5"/>
  <c r="G18" i="5" s="1"/>
  <c r="Y18" i="5"/>
  <c r="H18" i="5" s="1"/>
  <c r="Z18" i="5"/>
  <c r="I18" i="5" s="1"/>
  <c r="X20" i="5"/>
  <c r="G20" i="5" s="1"/>
  <c r="Y20" i="5"/>
  <c r="H20" i="5" s="1"/>
  <c r="Z20" i="5"/>
  <c r="I20" i="5" s="1"/>
  <c r="Y25" i="5"/>
  <c r="H25" i="5" s="1"/>
  <c r="X25" i="5"/>
  <c r="G25" i="5" s="1"/>
  <c r="Z25" i="5"/>
  <c r="I25" i="5" s="1"/>
  <c r="B21" i="5" l="1"/>
  <c r="Q21" i="5" s="1"/>
  <c r="R23" i="5"/>
  <c r="R17" i="5"/>
  <c r="R22" i="5"/>
  <c r="R19" i="5"/>
  <c r="R24" i="5"/>
  <c r="B17" i="5"/>
  <c r="Q17" i="5" s="1"/>
  <c r="B22" i="5"/>
  <c r="Q22" i="5" s="1"/>
  <c r="B19" i="5"/>
  <c r="Q19" i="5" s="1"/>
  <c r="R27" i="5"/>
  <c r="B23" i="5"/>
  <c r="Q23" i="5" s="1"/>
  <c r="R21" i="5"/>
  <c r="T30" i="5"/>
  <c r="B30" i="5"/>
  <c r="B25" i="5"/>
  <c r="Q25" i="5" s="1"/>
  <c r="R25" i="5"/>
  <c r="R28" i="5"/>
  <c r="B28" i="5"/>
  <c r="Q28" i="5" s="1"/>
  <c r="B26" i="5"/>
  <c r="Q26" i="5" s="1"/>
  <c r="R26" i="5"/>
  <c r="R20" i="5"/>
  <c r="B20" i="5"/>
  <c r="Q20" i="5" s="1"/>
  <c r="R18" i="5"/>
  <c r="B18" i="5"/>
  <c r="Q18" i="5" s="1"/>
  <c r="X30" i="5" l="1"/>
  <c r="W30" i="5"/>
  <c r="AE30" i="5" l="1"/>
  <c r="M30" i="5" s="1"/>
  <c r="Y30" i="5"/>
  <c r="E54" i="4"/>
  <c r="I36" i="4"/>
  <c r="C36" i="4"/>
  <c r="E73" i="4"/>
  <c r="F18" i="4"/>
  <c r="E18" i="4"/>
  <c r="E45" i="4"/>
  <c r="F45" i="4"/>
  <c r="C27" i="4"/>
  <c r="C18" i="4"/>
  <c r="I54" i="4"/>
  <c r="F27" i="4"/>
  <c r="D54" i="4"/>
  <c r="C54" i="4"/>
  <c r="B54" i="4"/>
  <c r="C73" i="4"/>
  <c r="B73" i="4"/>
  <c r="H54" i="4"/>
  <c r="G54" i="4"/>
  <c r="H36" i="4"/>
  <c r="G36" i="4"/>
  <c r="C65" i="4"/>
  <c r="B65" i="4"/>
  <c r="M65" i="4"/>
  <c r="I45" i="4"/>
  <c r="I18" i="4"/>
  <c r="H18" i="4"/>
  <c r="G18" i="4"/>
  <c r="M27" i="4"/>
  <c r="L27" i="4"/>
  <c r="K27" i="4"/>
  <c r="H45" i="4"/>
  <c r="G45" i="4"/>
  <c r="B36" i="4"/>
  <c r="J27" i="4"/>
  <c r="I27" i="4"/>
  <c r="H27" i="4"/>
  <c r="G27" i="4"/>
  <c r="K8" i="3"/>
  <c r="AB30" i="5" l="1"/>
  <c r="AA30" i="5"/>
  <c r="Z30" i="5"/>
  <c r="AD30" i="5"/>
  <c r="L30" i="5" s="1"/>
  <c r="I38" i="3"/>
  <c r="H38" i="3"/>
  <c r="G38" i="3"/>
  <c r="I48" i="3"/>
  <c r="H48" i="3"/>
  <c r="G48" i="3"/>
  <c r="K48" i="3" s="1"/>
  <c r="I47" i="3"/>
  <c r="H47" i="3"/>
  <c r="G47" i="3"/>
  <c r="K47" i="3" s="1"/>
  <c r="I37" i="3"/>
  <c r="H37" i="3"/>
  <c r="G37" i="3"/>
  <c r="K37" i="3" s="1"/>
  <c r="AC30" i="5" l="1"/>
  <c r="K30" i="5" s="1"/>
  <c r="P30" i="5" s="1"/>
  <c r="K38" i="3"/>
  <c r="I35" i="3"/>
  <c r="H35" i="3"/>
  <c r="G35" i="3"/>
  <c r="O30" i="5" l="1"/>
  <c r="K35" i="3"/>
  <c r="I53" i="3"/>
  <c r="H53" i="3"/>
  <c r="G53" i="3"/>
  <c r="K53" i="3" s="1"/>
  <c r="I52" i="3"/>
  <c r="H52" i="3"/>
  <c r="G52" i="3"/>
  <c r="I51" i="3"/>
  <c r="H51" i="3"/>
  <c r="G51" i="3"/>
  <c r="I50" i="3"/>
  <c r="H50" i="3"/>
  <c r="G50" i="3"/>
  <c r="K50" i="3" s="1"/>
  <c r="I49" i="3"/>
  <c r="H49" i="3"/>
  <c r="G49" i="3"/>
  <c r="I46" i="3"/>
  <c r="H46" i="3"/>
  <c r="G46" i="3"/>
  <c r="I34" i="3"/>
  <c r="H34" i="3"/>
  <c r="G34" i="3"/>
  <c r="I33" i="3"/>
  <c r="H33" i="3"/>
  <c r="G33" i="3"/>
  <c r="G30" i="3"/>
  <c r="H30" i="3"/>
  <c r="I30" i="3"/>
  <c r="I29" i="3"/>
  <c r="H29" i="3"/>
  <c r="G29" i="3"/>
  <c r="I28" i="3"/>
  <c r="H28" i="3"/>
  <c r="G28" i="3"/>
  <c r="K28" i="3" s="1"/>
  <c r="K30" i="3" l="1"/>
  <c r="K52" i="3"/>
  <c r="K51" i="3"/>
  <c r="K33" i="3"/>
  <c r="K49" i="3"/>
  <c r="K46" i="3"/>
  <c r="K34" i="3"/>
  <c r="K29" i="3"/>
  <c r="I43" i="3" l="1"/>
  <c r="H43" i="3"/>
  <c r="G43" i="3"/>
  <c r="I42" i="3"/>
  <c r="H42" i="3"/>
  <c r="G42" i="3"/>
  <c r="I27" i="3"/>
  <c r="H27" i="3"/>
  <c r="G27" i="3"/>
  <c r="I26" i="3"/>
  <c r="H26" i="3"/>
  <c r="G26" i="3"/>
  <c r="I25" i="3"/>
  <c r="H25" i="3"/>
  <c r="G25" i="3"/>
  <c r="I24" i="3"/>
  <c r="H24" i="3"/>
  <c r="G24" i="3"/>
  <c r="I56" i="3"/>
  <c r="H56" i="3"/>
  <c r="G56" i="3"/>
  <c r="I55" i="3"/>
  <c r="H55" i="3"/>
  <c r="G55" i="3"/>
  <c r="K43" i="3" l="1"/>
  <c r="K42" i="3"/>
  <c r="K27" i="3"/>
  <c r="K26" i="3"/>
  <c r="K25" i="3"/>
  <c r="K24" i="3"/>
  <c r="K56" i="3"/>
  <c r="K55" i="3"/>
  <c r="I39" i="3"/>
  <c r="H39" i="3"/>
  <c r="G39" i="3"/>
  <c r="K39" i="3" s="1"/>
  <c r="I45" i="3"/>
  <c r="H45" i="3"/>
  <c r="G45" i="3"/>
  <c r="I44" i="3"/>
  <c r="H44" i="3"/>
  <c r="G44" i="3"/>
  <c r="I41" i="3"/>
  <c r="H41" i="3"/>
  <c r="G41" i="3"/>
  <c r="K41" i="3" s="1"/>
  <c r="I40" i="3"/>
  <c r="H40" i="3"/>
  <c r="G40" i="3"/>
  <c r="K40" i="3" s="1"/>
  <c r="K45" i="3" l="1"/>
  <c r="K44" i="3"/>
  <c r="I23" i="3"/>
  <c r="H23" i="3"/>
  <c r="G23" i="3"/>
  <c r="I22" i="3"/>
  <c r="H22" i="3"/>
  <c r="G22" i="3"/>
  <c r="K22" i="3" s="1"/>
  <c r="I21" i="3"/>
  <c r="H21" i="3"/>
  <c r="G21" i="3"/>
  <c r="I20" i="3"/>
  <c r="H20" i="3"/>
  <c r="G20" i="3"/>
  <c r="I16" i="3"/>
  <c r="H16" i="3"/>
  <c r="G16" i="3"/>
  <c r="I13" i="3"/>
  <c r="H13" i="3"/>
  <c r="G13" i="3"/>
  <c r="I12" i="3"/>
  <c r="H12" i="3"/>
  <c r="G12" i="3"/>
  <c r="I14" i="3"/>
  <c r="H14" i="3"/>
  <c r="G14" i="3"/>
  <c r="I19" i="3"/>
  <c r="H19" i="3"/>
  <c r="G19" i="3"/>
  <c r="K19" i="3" s="1"/>
  <c r="I18" i="3"/>
  <c r="H18" i="3"/>
  <c r="G18" i="3"/>
  <c r="K18" i="3" s="1"/>
  <c r="I11" i="3"/>
  <c r="H11" i="3"/>
  <c r="G11" i="3"/>
  <c r="I10" i="3"/>
  <c r="H10" i="3"/>
  <c r="G10" i="3"/>
  <c r="I15" i="3"/>
  <c r="H15" i="3"/>
  <c r="G15" i="3"/>
  <c r="I9" i="3"/>
  <c r="H9" i="3"/>
  <c r="G9" i="3"/>
  <c r="I8" i="3"/>
  <c r="H8" i="3"/>
  <c r="G8" i="3"/>
  <c r="I7" i="3"/>
  <c r="H7" i="3"/>
  <c r="G7" i="3"/>
  <c r="I17" i="3"/>
  <c r="H17" i="3"/>
  <c r="G17" i="3"/>
  <c r="I6" i="3"/>
  <c r="H6" i="3"/>
  <c r="G6" i="3"/>
  <c r="I5" i="3"/>
  <c r="H5" i="3"/>
  <c r="G5" i="3"/>
  <c r="K21" i="3" l="1"/>
  <c r="K16" i="3"/>
  <c r="K23" i="3"/>
  <c r="K10" i="3"/>
  <c r="K20" i="3"/>
  <c r="K7" i="3"/>
  <c r="K5" i="3"/>
  <c r="K17" i="3"/>
  <c r="K13" i="3"/>
  <c r="K12" i="3"/>
  <c r="K9" i="3"/>
  <c r="K15" i="3"/>
  <c r="K11" i="3"/>
  <c r="K14" i="3"/>
  <c r="K6" i="3"/>
  <c r="K23" i="1"/>
  <c r="I26" i="1"/>
  <c r="H26" i="1"/>
  <c r="G26" i="1"/>
  <c r="I25" i="1"/>
  <c r="H25" i="1"/>
  <c r="G25" i="1"/>
  <c r="I24" i="1"/>
  <c r="H24" i="1"/>
  <c r="G24" i="1"/>
  <c r="I23" i="1"/>
  <c r="H23" i="1"/>
  <c r="G23" i="1"/>
  <c r="I37" i="1"/>
  <c r="H37" i="1"/>
  <c r="G37" i="1"/>
  <c r="I36" i="1"/>
  <c r="H36" i="1"/>
  <c r="G36" i="1"/>
  <c r="I35" i="1"/>
  <c r="H35" i="1"/>
  <c r="G35" i="1"/>
  <c r="I34" i="1"/>
  <c r="H34" i="1"/>
  <c r="G34" i="1"/>
  <c r="I33" i="1"/>
  <c r="H33" i="1"/>
  <c r="G33" i="1"/>
  <c r="I21" i="1"/>
  <c r="H21" i="1"/>
  <c r="G21" i="1"/>
  <c r="I32" i="1"/>
  <c r="H32" i="1"/>
  <c r="G32" i="1"/>
  <c r="K26" i="1" l="1"/>
  <c r="K25" i="1"/>
  <c r="K24" i="1"/>
  <c r="K32" i="1"/>
  <c r="K37" i="1"/>
  <c r="K36" i="1"/>
  <c r="K35" i="1"/>
  <c r="K34" i="1"/>
  <c r="K33" i="1"/>
  <c r="K21" i="1"/>
  <c r="K40" i="1"/>
  <c r="K39" i="1"/>
  <c r="I40" i="1"/>
  <c r="H40" i="1"/>
  <c r="G40" i="1"/>
  <c r="I20" i="1"/>
  <c r="H20" i="1"/>
  <c r="G20" i="1"/>
  <c r="K20" i="1" s="1"/>
  <c r="I19" i="1"/>
  <c r="H19" i="1"/>
  <c r="G19" i="1"/>
  <c r="K19" i="1" s="1"/>
  <c r="K18" i="1"/>
  <c r="K17" i="1"/>
  <c r="K16" i="1"/>
  <c r="K15" i="1"/>
  <c r="K14" i="1"/>
  <c r="K13" i="1"/>
  <c r="K12" i="1"/>
  <c r="K11" i="1"/>
  <c r="K10" i="1"/>
  <c r="K9" i="1"/>
  <c r="K8" i="1"/>
  <c r="K7" i="1"/>
  <c r="I18" i="1"/>
  <c r="H18" i="1"/>
  <c r="G18" i="1"/>
  <c r="I17" i="1"/>
  <c r="H17" i="1"/>
  <c r="G17" i="1"/>
  <c r="I13" i="1"/>
  <c r="H13" i="1"/>
  <c r="G13" i="1"/>
  <c r="I16" i="1"/>
  <c r="H16" i="1"/>
  <c r="G16" i="1"/>
  <c r="I39" i="1" l="1"/>
  <c r="H39" i="1"/>
  <c r="G39" i="1"/>
  <c r="I15" i="1"/>
  <c r="H15" i="1"/>
  <c r="G15" i="1"/>
  <c r="I14" i="1"/>
  <c r="H14" i="1"/>
  <c r="G14" i="1"/>
  <c r="I12" i="1"/>
  <c r="H12" i="1"/>
  <c r="G12" i="1"/>
  <c r="I11" i="1"/>
  <c r="H11" i="1"/>
  <c r="G11" i="1"/>
  <c r="I10" i="1"/>
  <c r="H10" i="1"/>
  <c r="G10" i="1"/>
  <c r="I9" i="1"/>
  <c r="H9" i="1"/>
  <c r="G9" i="1"/>
  <c r="I8" i="1"/>
  <c r="H8" i="1"/>
  <c r="G8" i="1"/>
  <c r="I7" i="1"/>
  <c r="H7" i="1"/>
  <c r="G7" i="1"/>
</calcChain>
</file>

<file path=xl/comments1.xml><?xml version="1.0" encoding="utf-8"?>
<comments xmlns="http://schemas.openxmlformats.org/spreadsheetml/2006/main">
  <authors>
    <author>Ashtagon</author>
  </authors>
  <commentList>
    <comment ref="E3" authorId="0">
      <text>
        <r>
          <rPr>
            <b/>
            <sz val="9"/>
            <color indexed="81"/>
            <rFont val="Tahoma"/>
            <family val="2"/>
          </rPr>
          <t>Ashtagon:</t>
        </r>
        <r>
          <rPr>
            <sz val="9"/>
            <color indexed="81"/>
            <rFont val="Tahoma"/>
            <family val="2"/>
          </rPr>
          <t xml:space="preserve">
Cold: Hue: +45° blue
Warm: Sat : +15° red, ×0.8 brightness
</t>
        </r>
      </text>
    </comment>
    <comment ref="L5" authorId="0">
      <text>
        <r>
          <rPr>
            <b/>
            <sz val="9"/>
            <color indexed="81"/>
            <rFont val="Tahoma"/>
            <family val="2"/>
          </rPr>
          <t>Ashtagon:</t>
        </r>
        <r>
          <rPr>
            <sz val="9"/>
            <color indexed="81"/>
            <rFont val="Tahoma"/>
            <family val="2"/>
          </rPr>
          <t xml:space="preserve">
×0.8 luminosity</t>
        </r>
      </text>
    </comment>
    <comment ref="G6" authorId="0">
      <text>
        <r>
          <rPr>
            <b/>
            <sz val="9"/>
            <color indexed="81"/>
            <rFont val="Tahoma"/>
            <family val="2"/>
          </rPr>
          <t>Ashtagon:</t>
        </r>
        <r>
          <rPr>
            <sz val="9"/>
            <color indexed="81"/>
            <rFont val="Tahoma"/>
            <family val="2"/>
          </rPr>
          <t xml:space="preserve">
Average with steppe.</t>
        </r>
      </text>
    </comment>
    <comment ref="H6" authorId="0">
      <text>
        <r>
          <rPr>
            <b/>
            <sz val="9"/>
            <color indexed="81"/>
            <rFont val="Tahoma"/>
            <family val="2"/>
          </rPr>
          <t>Ashtagon:</t>
        </r>
        <r>
          <rPr>
            <sz val="9"/>
            <color indexed="81"/>
            <rFont val="Tahoma"/>
            <family val="2"/>
          </rPr>
          <t xml:space="preserve">
6inchnail's "alpine meadow"</t>
        </r>
      </text>
    </comment>
    <comment ref="I6" authorId="0">
      <text>
        <r>
          <rPr>
            <b/>
            <sz val="9"/>
            <color indexed="81"/>
            <rFont val="Tahoma"/>
            <family val="2"/>
          </rPr>
          <t>Ashtagon:</t>
        </r>
        <r>
          <rPr>
            <sz val="9"/>
            <color indexed="81"/>
            <rFont val="Tahoma"/>
            <family val="2"/>
          </rPr>
          <t xml:space="preserve">
×0.9 luminosity</t>
        </r>
      </text>
    </comment>
    <comment ref="J6" authorId="0">
      <text>
        <r>
          <rPr>
            <b/>
            <sz val="9"/>
            <color indexed="81"/>
            <rFont val="Tahoma"/>
            <family val="2"/>
          </rPr>
          <t>Ashtagon:</t>
        </r>
        <r>
          <rPr>
            <sz val="9"/>
            <color indexed="81"/>
            <rFont val="Tahoma"/>
            <family val="2"/>
          </rPr>
          <t xml:space="preserve">
×0.9 luminosity</t>
        </r>
      </text>
    </comment>
    <comment ref="K6" authorId="0">
      <text>
        <r>
          <rPr>
            <b/>
            <sz val="9"/>
            <color indexed="81"/>
            <rFont val="Tahoma"/>
            <family val="2"/>
          </rPr>
          <t>Ashtagon:</t>
        </r>
        <r>
          <rPr>
            <sz val="9"/>
            <color indexed="81"/>
            <rFont val="Tahoma"/>
            <family val="2"/>
          </rPr>
          <t xml:space="preserve">
×0.8 luminosity</t>
        </r>
      </text>
    </comment>
    <comment ref="L6" authorId="0">
      <text>
        <r>
          <rPr>
            <b/>
            <sz val="9"/>
            <color indexed="81"/>
            <rFont val="Tahoma"/>
            <family val="2"/>
          </rPr>
          <t>Ashtagon:</t>
        </r>
        <r>
          <rPr>
            <sz val="9"/>
            <color indexed="81"/>
            <rFont val="Tahoma"/>
            <family val="2"/>
          </rPr>
          <t xml:space="preserve">
×0.7 luminosity</t>
        </r>
      </text>
    </comment>
    <comment ref="G14" authorId="0">
      <text>
        <r>
          <rPr>
            <b/>
            <sz val="9"/>
            <color indexed="81"/>
            <rFont val="Tahoma"/>
            <family val="2"/>
          </rPr>
          <t>Ashtagon:</t>
        </r>
        <r>
          <rPr>
            <sz val="9"/>
            <color indexed="81"/>
            <rFont val="Tahoma"/>
            <family val="2"/>
          </rPr>
          <t xml:space="preserve">
Average with steppe.</t>
        </r>
      </text>
    </comment>
    <comment ref="L22" authorId="0">
      <text>
        <r>
          <rPr>
            <b/>
            <sz val="9"/>
            <color indexed="81"/>
            <rFont val="Tahoma"/>
            <family val="2"/>
          </rPr>
          <t>Ashtagon:</t>
        </r>
        <r>
          <rPr>
            <sz val="9"/>
            <color indexed="81"/>
            <rFont val="Tahoma"/>
            <family val="2"/>
          </rPr>
          <t xml:space="preserve">
×0.8 luminosity</t>
        </r>
      </text>
    </comment>
    <comment ref="G23" authorId="0">
      <text>
        <r>
          <rPr>
            <b/>
            <sz val="9"/>
            <color indexed="81"/>
            <rFont val="Tahoma"/>
            <family val="2"/>
          </rPr>
          <t>Ashtagon:</t>
        </r>
        <r>
          <rPr>
            <sz val="9"/>
            <color indexed="81"/>
            <rFont val="Tahoma"/>
            <family val="2"/>
          </rPr>
          <t xml:space="preserve">
Average with temperate grass.</t>
        </r>
      </text>
    </comment>
    <comment ref="L23" authorId="0">
      <text>
        <r>
          <rPr>
            <b/>
            <sz val="9"/>
            <color indexed="81"/>
            <rFont val="Tahoma"/>
            <family val="2"/>
          </rPr>
          <t>Ashtagon:</t>
        </r>
        <r>
          <rPr>
            <sz val="9"/>
            <color indexed="81"/>
            <rFont val="Tahoma"/>
            <family val="2"/>
          </rPr>
          <t xml:space="preserve">
×0.8 luminosity</t>
        </r>
      </text>
    </comment>
    <comment ref="B31" authorId="0">
      <text>
        <r>
          <rPr>
            <b/>
            <sz val="9"/>
            <color indexed="81"/>
            <rFont val="Tahoma"/>
            <family val="2"/>
          </rPr>
          <t>Ashtagon:</t>
        </r>
        <r>
          <rPr>
            <sz val="9"/>
            <color indexed="81"/>
            <rFont val="Tahoma"/>
            <family val="2"/>
          </rPr>
          <t xml:space="preserve">
Thorf legacy badlands</t>
        </r>
      </text>
    </comment>
    <comment ref="H31" authorId="0">
      <text>
        <r>
          <rPr>
            <b/>
            <sz val="9"/>
            <color indexed="81"/>
            <rFont val="Tahoma"/>
            <family val="2"/>
          </rPr>
          <t>Ashtagon:</t>
        </r>
        <r>
          <rPr>
            <sz val="9"/>
            <color indexed="81"/>
            <rFont val="Tahoma"/>
            <family val="2"/>
          </rPr>
          <t xml:space="preserve">
WG savannah ("hot dry forest")</t>
        </r>
      </text>
    </comment>
    <comment ref="B32" authorId="0">
      <text>
        <r>
          <rPr>
            <b/>
            <sz val="9"/>
            <color indexed="81"/>
            <rFont val="Tahoma"/>
            <family val="2"/>
          </rPr>
          <t>Ashtagon:</t>
        </r>
        <r>
          <rPr>
            <sz val="9"/>
            <color indexed="81"/>
            <rFont val="Tahoma"/>
            <family val="2"/>
          </rPr>
          <t xml:space="preserve">
Thorf legacy badlands</t>
        </r>
      </text>
    </comment>
    <comment ref="C32" authorId="0">
      <text>
        <r>
          <rPr>
            <b/>
            <sz val="9"/>
            <color indexed="81"/>
            <rFont val="Tahoma"/>
            <family val="2"/>
          </rPr>
          <t>Ashtagon:</t>
        </r>
        <r>
          <rPr>
            <sz val="9"/>
            <color indexed="81"/>
            <rFont val="Tahoma"/>
            <family val="2"/>
          </rPr>
          <t xml:space="preserve">
WG shrubland</t>
        </r>
      </text>
    </comment>
    <comment ref="G32" authorId="0">
      <text>
        <r>
          <rPr>
            <b/>
            <sz val="9"/>
            <color indexed="81"/>
            <rFont val="Tahoma"/>
            <family val="2"/>
          </rPr>
          <t>Ashtagon:</t>
        </r>
        <r>
          <rPr>
            <sz val="9"/>
            <color indexed="81"/>
            <rFont val="Tahoma"/>
            <family val="2"/>
          </rPr>
          <t xml:space="preserve">
Average with temperate grass.</t>
        </r>
      </text>
    </comment>
    <comment ref="H32" authorId="0">
      <text>
        <r>
          <rPr>
            <b/>
            <sz val="9"/>
            <color indexed="81"/>
            <rFont val="Tahoma"/>
            <family val="2"/>
          </rPr>
          <t>Ashtagon:</t>
        </r>
        <r>
          <rPr>
            <sz val="9"/>
            <color indexed="81"/>
            <rFont val="Tahoma"/>
            <family val="2"/>
          </rPr>
          <t xml:space="preserve">
WG savannah ("hot dry forest")</t>
        </r>
      </text>
    </comment>
    <comment ref="E41" authorId="0">
      <text>
        <r>
          <rPr>
            <b/>
            <sz val="9"/>
            <color indexed="81"/>
            <rFont val="Tahoma"/>
            <family val="2"/>
          </rPr>
          <t>Ashtagon:</t>
        </r>
        <r>
          <rPr>
            <sz val="9"/>
            <color indexed="81"/>
            <rFont val="Tahoma"/>
            <family val="2"/>
          </rPr>
          <t xml:space="preserve">
+10 Hue,
×0.9 Saturation,
×0.7 Luminosity</t>
        </r>
      </text>
    </comment>
    <comment ref="F41" authorId="0">
      <text>
        <r>
          <rPr>
            <b/>
            <sz val="9"/>
            <color indexed="81"/>
            <rFont val="Tahoma"/>
            <family val="2"/>
          </rPr>
          <t>Ashtagon:</t>
        </r>
        <r>
          <rPr>
            <sz val="9"/>
            <color indexed="81"/>
            <rFont val="Tahoma"/>
            <family val="2"/>
          </rPr>
          <t xml:space="preserve">
+10 Hue,
×0.9 Saturation,
×0.7 Luminosity</t>
        </r>
      </text>
    </comment>
    <comment ref="G41" authorId="0">
      <text>
        <r>
          <rPr>
            <b/>
            <sz val="9"/>
            <color indexed="81"/>
            <rFont val="Tahoma"/>
            <family val="2"/>
          </rPr>
          <t>Ashtagon:</t>
        </r>
        <r>
          <rPr>
            <sz val="9"/>
            <color indexed="81"/>
            <rFont val="Tahoma"/>
            <family val="2"/>
          </rPr>
          <t xml:space="preserve">
Average with temperate grass.</t>
        </r>
      </text>
    </comment>
    <comment ref="H41" authorId="0">
      <text>
        <r>
          <rPr>
            <b/>
            <sz val="9"/>
            <color indexed="81"/>
            <rFont val="Tahoma"/>
            <family val="2"/>
          </rPr>
          <t>Ashtagon:</t>
        </r>
        <r>
          <rPr>
            <sz val="9"/>
            <color indexed="81"/>
            <rFont val="Tahoma"/>
            <family val="2"/>
          </rPr>
          <t xml:space="preserve">
WG jungle</t>
        </r>
      </text>
    </comment>
    <comment ref="G50" authorId="0">
      <text>
        <r>
          <rPr>
            <b/>
            <sz val="9"/>
            <color indexed="81"/>
            <rFont val="Tahoma"/>
            <family val="2"/>
          </rPr>
          <t>Ashtagon:</t>
        </r>
        <r>
          <rPr>
            <sz val="9"/>
            <color indexed="81"/>
            <rFont val="Tahoma"/>
            <family val="2"/>
          </rPr>
          <t xml:space="preserve">
Average with dry scrub.</t>
        </r>
      </text>
    </comment>
    <comment ref="H50" authorId="0">
      <text>
        <r>
          <rPr>
            <b/>
            <sz val="9"/>
            <color indexed="81"/>
            <rFont val="Tahoma"/>
            <family val="2"/>
          </rPr>
          <t>Ashtagon:</t>
        </r>
        <r>
          <rPr>
            <sz val="9"/>
            <color indexed="81"/>
            <rFont val="Tahoma"/>
            <family val="2"/>
          </rPr>
          <t xml:space="preserve">
WG "badlands"</t>
        </r>
      </text>
    </comment>
    <comment ref="I60" authorId="0">
      <text>
        <r>
          <rPr>
            <b/>
            <sz val="9"/>
            <color indexed="81"/>
            <rFont val="Tahoma"/>
            <family val="2"/>
          </rPr>
          <t>Ashtagon:</t>
        </r>
        <r>
          <rPr>
            <sz val="9"/>
            <color indexed="81"/>
            <rFont val="Tahoma"/>
            <family val="2"/>
          </rPr>
          <t xml:space="preserve">
×0.7 luminosity</t>
        </r>
      </text>
    </comment>
    <comment ref="J60" authorId="0">
      <text>
        <r>
          <rPr>
            <b/>
            <sz val="9"/>
            <color indexed="81"/>
            <rFont val="Tahoma"/>
            <family val="2"/>
          </rPr>
          <t>Ashtagon:</t>
        </r>
        <r>
          <rPr>
            <sz val="9"/>
            <color indexed="81"/>
            <rFont val="Tahoma"/>
            <family val="2"/>
          </rPr>
          <t xml:space="preserve">
×0.7 luminosity</t>
        </r>
      </text>
    </comment>
    <comment ref="K60" authorId="0">
      <text>
        <r>
          <rPr>
            <b/>
            <sz val="9"/>
            <color indexed="81"/>
            <rFont val="Tahoma"/>
            <family val="2"/>
          </rPr>
          <t>Ashtagon:</t>
        </r>
        <r>
          <rPr>
            <sz val="9"/>
            <color indexed="81"/>
            <rFont val="Tahoma"/>
            <family val="2"/>
          </rPr>
          <t xml:space="preserve">
×0.4 luminosity</t>
        </r>
      </text>
    </comment>
    <comment ref="L60" authorId="0">
      <text>
        <r>
          <rPr>
            <b/>
            <sz val="9"/>
            <color indexed="81"/>
            <rFont val="Tahoma"/>
            <family val="2"/>
          </rPr>
          <t>Ashtagon:</t>
        </r>
        <r>
          <rPr>
            <sz val="9"/>
            <color indexed="81"/>
            <rFont val="Tahoma"/>
            <family val="2"/>
          </rPr>
          <t xml:space="preserve">
×0.1 luminosity</t>
        </r>
      </text>
    </comment>
    <comment ref="I61" authorId="0">
      <text>
        <r>
          <rPr>
            <b/>
            <sz val="9"/>
            <color indexed="81"/>
            <rFont val="Tahoma"/>
            <family val="2"/>
          </rPr>
          <t>Ashtagon:</t>
        </r>
        <r>
          <rPr>
            <sz val="9"/>
            <color indexed="81"/>
            <rFont val="Tahoma"/>
            <family val="2"/>
          </rPr>
          <t xml:space="preserve">
×0.9 luminosity</t>
        </r>
      </text>
    </comment>
    <comment ref="J61" authorId="0">
      <text>
        <r>
          <rPr>
            <b/>
            <sz val="9"/>
            <color indexed="81"/>
            <rFont val="Tahoma"/>
            <family val="2"/>
          </rPr>
          <t>Ashtagon:</t>
        </r>
        <r>
          <rPr>
            <sz val="9"/>
            <color indexed="81"/>
            <rFont val="Tahoma"/>
            <family val="2"/>
          </rPr>
          <t xml:space="preserve">
×0.9 luminosity</t>
        </r>
      </text>
    </comment>
    <comment ref="K61" authorId="0">
      <text>
        <r>
          <rPr>
            <b/>
            <sz val="9"/>
            <color indexed="81"/>
            <rFont val="Tahoma"/>
            <family val="2"/>
          </rPr>
          <t>Ashtagon:</t>
        </r>
        <r>
          <rPr>
            <sz val="9"/>
            <color indexed="81"/>
            <rFont val="Tahoma"/>
            <family val="2"/>
          </rPr>
          <t xml:space="preserve">
×0.8 luminosity</t>
        </r>
      </text>
    </comment>
    <comment ref="L61" authorId="0">
      <text>
        <r>
          <rPr>
            <b/>
            <sz val="9"/>
            <color indexed="81"/>
            <rFont val="Tahoma"/>
            <family val="2"/>
          </rPr>
          <t>Ashtagon:</t>
        </r>
        <r>
          <rPr>
            <sz val="9"/>
            <color indexed="81"/>
            <rFont val="Tahoma"/>
            <family val="2"/>
          </rPr>
          <t xml:space="preserve">
×0.7 luminosity</t>
        </r>
      </text>
    </comment>
  </commentList>
</comments>
</file>

<file path=xl/comments2.xml><?xml version="1.0" encoding="utf-8"?>
<comments xmlns="http://schemas.openxmlformats.org/spreadsheetml/2006/main">
  <authors>
    <author>Ashtagon</author>
  </authors>
  <commentList>
    <comment ref="A12" authorId="0">
      <text>
        <r>
          <rPr>
            <b/>
            <sz val="8"/>
            <color indexed="81"/>
            <rFont val="Tahoma"/>
            <family val="2"/>
          </rPr>
          <t>Ashtagon:</t>
        </r>
        <r>
          <rPr>
            <sz val="8"/>
            <color indexed="81"/>
            <rFont val="Tahoma"/>
            <family val="2"/>
          </rPr>
          <t xml:space="preserve">
Averaged RGB values</t>
        </r>
      </text>
    </comment>
    <comment ref="A16" authorId="0">
      <text>
        <r>
          <rPr>
            <b/>
            <sz val="8"/>
            <color indexed="81"/>
            <rFont val="Tahoma"/>
            <family val="2"/>
          </rPr>
          <t>Ashtagon:</t>
        </r>
        <r>
          <rPr>
            <sz val="8"/>
            <color indexed="81"/>
            <rFont val="Tahoma"/>
            <family val="2"/>
          </rPr>
          <t xml:space="preserve">
Averaged HSL values</t>
        </r>
      </text>
    </comment>
  </commentList>
</comments>
</file>

<file path=xl/sharedStrings.xml><?xml version="1.0" encoding="utf-8"?>
<sst xmlns="http://schemas.openxmlformats.org/spreadsheetml/2006/main" count="752" uniqueCount="365">
  <si>
    <t>R</t>
  </si>
  <si>
    <t>G</t>
  </si>
  <si>
    <t>B</t>
  </si>
  <si>
    <t>255- Scale</t>
  </si>
  <si>
    <t>100-Scale</t>
  </si>
  <si>
    <t>Cold</t>
  </si>
  <si>
    <t>Dead</t>
  </si>
  <si>
    <t>Forest</t>
  </si>
  <si>
    <t>Grass</t>
  </si>
  <si>
    <t>Hill</t>
  </si>
  <si>
    <t>Hill Green</t>
  </si>
  <si>
    <t>Steppe</t>
  </si>
  <si>
    <t>Wet</t>
  </si>
  <si>
    <t>Jungle</t>
  </si>
  <si>
    <t>Inkwell</t>
  </si>
  <si>
    <t>Thorf</t>
  </si>
  <si>
    <t>Broken Lands</t>
  </si>
  <si>
    <t>Mountain</t>
  </si>
  <si>
    <t>Badlands</t>
  </si>
  <si>
    <t>Desert, Rocky</t>
  </si>
  <si>
    <t>Desert, Sandy</t>
  </si>
  <si>
    <t>Cactus</t>
  </si>
  <si>
    <t>Savanna</t>
  </si>
  <si>
    <t>Moss</t>
  </si>
  <si>
    <t>Clay</t>
  </si>
  <si>
    <t>Fungus Forest</t>
  </si>
  <si>
    <t>Fungus Jungle</t>
  </si>
  <si>
    <t>Fungus Swamp/Marsh</t>
  </si>
  <si>
    <t>Fungus Moor/Bog</t>
  </si>
  <si>
    <t>Mud</t>
  </si>
  <si>
    <t>Sea</t>
  </si>
  <si>
    <t>Coast, Lake, River</t>
  </si>
  <si>
    <t>Deep Sea</t>
  </si>
  <si>
    <t>Ocean</t>
  </si>
  <si>
    <t>Arctic</t>
  </si>
  <si>
    <t>Feature</t>
  </si>
  <si>
    <t>Capital</t>
  </si>
  <si>
    <t>Settlement</t>
  </si>
  <si>
    <t>200,10,10</t>
  </si>
  <si>
    <t>Back Colour</t>
  </si>
  <si>
    <t>n/a</t>
  </si>
  <si>
    <t>0,0,0</t>
  </si>
  <si>
    <t>Fore Colour 1</t>
  </si>
  <si>
    <t>Fore Colour 2</t>
  </si>
  <si>
    <t>Volcano</t>
  </si>
  <si>
    <t>75,75,75</t>
  </si>
  <si>
    <t>Volcano, Undersea</t>
  </si>
  <si>
    <t>115,70,110</t>
  </si>
  <si>
    <t>Volcano, Live</t>
  </si>
  <si>
    <t>Fore Colour 3</t>
  </si>
  <si>
    <t>Tundra</t>
  </si>
  <si>
    <t>30,40,25</t>
  </si>
  <si>
    <t>255,255,255</t>
  </si>
  <si>
    <t>240,240,255</t>
  </si>
  <si>
    <t>Temperate</t>
  </si>
  <si>
    <t>150,200,100</t>
  </si>
  <si>
    <t>Name</t>
  </si>
  <si>
    <t>Symbol</t>
  </si>
  <si>
    <t>60,100,30</t>
  </si>
  <si>
    <t>Light Forest</t>
  </si>
  <si>
    <t>Tree</t>
  </si>
  <si>
    <t>100,150,50</t>
  </si>
  <si>
    <t>Heavy Forest</t>
  </si>
  <si>
    <t>Tree x3</t>
  </si>
  <si>
    <t>120,170,70</t>
  </si>
  <si>
    <t>90,140,40</t>
  </si>
  <si>
    <t>Forested Hills</t>
  </si>
  <si>
    <t>Tree Hill</t>
  </si>
  <si>
    <t>135,185,85</t>
  </si>
  <si>
    <t>Boreal</t>
  </si>
  <si>
    <t>Pine</t>
  </si>
  <si>
    <t>Pine x3</t>
  </si>
  <si>
    <t>Pine Hill</t>
  </si>
  <si>
    <t>230,245,154</t>
  </si>
  <si>
    <t>100,140,50</t>
  </si>
  <si>
    <t>Snowfield</t>
  </si>
  <si>
    <t>Snow</t>
  </si>
  <si>
    <t>Snow, Broken</t>
  </si>
  <si>
    <t>Tropical</t>
  </si>
  <si>
    <t>Jungle/Oasis</t>
  </si>
  <si>
    <t>Steppe (grassland, steppe, savanna, veldt)</t>
  </si>
  <si>
    <t>Palm</t>
  </si>
  <si>
    <t>120,170,40</t>
  </si>
  <si>
    <t>80,130,40</t>
  </si>
  <si>
    <t>Jungle Hills</t>
  </si>
  <si>
    <t>Palm Hill</t>
  </si>
  <si>
    <t>Wetland</t>
  </si>
  <si>
    <t>Swamp or Marsh</t>
  </si>
  <si>
    <t>Reeds</t>
  </si>
  <si>
    <t>175,220,160</t>
  </si>
  <si>
    <t>84,145,120</t>
  </si>
  <si>
    <t>Moor or Bog</t>
  </si>
  <si>
    <t>130,200,150</t>
  </si>
  <si>
    <t>Coral Reef</t>
  </si>
  <si>
    <t>50,50,50</t>
  </si>
  <si>
    <t>Fen</t>
  </si>
  <si>
    <t>???</t>
  </si>
  <si>
    <t>Glantrian Volcanic Rock</t>
  </si>
  <si>
    <t>Broken</t>
  </si>
  <si>
    <t>190,190,200</t>
  </si>
  <si>
    <t>100,100,100</t>
  </si>
  <si>
    <t>Ethengar World Mountain</t>
  </si>
  <si>
    <t>225,210,215</t>
  </si>
  <si>
    <t>Ethengar Black Sand</t>
  </si>
  <si>
    <t>Sand</t>
  </si>
  <si>
    <t>Reeds, Sand</t>
  </si>
  <si>
    <t>Poor graxing land</t>
  </si>
  <si>
    <t>unique</t>
  </si>
  <si>
    <t>Hills</t>
  </si>
  <si>
    <t>Mountains</t>
  </si>
  <si>
    <t>Backfill</t>
  </si>
  <si>
    <t>Snowfields</t>
  </si>
  <si>
    <t>Glacier</t>
  </si>
  <si>
    <t>White Pine</t>
  </si>
  <si>
    <t>White Pines</t>
  </si>
  <si>
    <t>White Pine Hills</t>
  </si>
  <si>
    <t>White Hills</t>
  </si>
  <si>
    <t>White Mountains</t>
  </si>
  <si>
    <t>Dry</t>
  </si>
  <si>
    <t>Dry Scrub</t>
  </si>
  <si>
    <t>Clay Desert</t>
  </si>
  <si>
    <t>Rock Desert</t>
  </si>
  <si>
    <t>Sand Desert</t>
  </si>
  <si>
    <t>Pines</t>
  </si>
  <si>
    <t>Oaks</t>
  </si>
  <si>
    <t>Mixed</t>
  </si>
  <si>
    <t>…</t>
  </si>
  <si>
    <t>Ice</t>
  </si>
  <si>
    <t>Badlands, Volcanic</t>
  </si>
  <si>
    <t>Desert, Dead Soil</t>
  </si>
  <si>
    <t>Desert, Hardened Clay</t>
  </si>
  <si>
    <t>Forest III (Giant)</t>
  </si>
  <si>
    <t>Forest II (Heavy)</t>
  </si>
  <si>
    <t>Forest (Light)</t>
  </si>
  <si>
    <t>Tropical Rain Forest</t>
  </si>
  <si>
    <t>Desert, Rocky (and Cactus)</t>
  </si>
  <si>
    <t>Mountains, High</t>
  </si>
  <si>
    <t>Tropical Dry Forest</t>
  </si>
  <si>
    <t>Underground Fungal Forest</t>
  </si>
  <si>
    <t>Underground Fungal Jungle</t>
  </si>
  <si>
    <t>Underground Hills</t>
  </si>
  <si>
    <t>Underground Mountains</t>
  </si>
  <si>
    <t>Underground Moss Fields</t>
  </si>
  <si>
    <t>Plains</t>
  </si>
  <si>
    <t>Forested Hill</t>
  </si>
  <si>
    <t>a</t>
  </si>
  <si>
    <t>b</t>
  </si>
  <si>
    <t>c</t>
  </si>
  <si>
    <t>d</t>
  </si>
  <si>
    <t>e</t>
  </si>
  <si>
    <t>f</t>
  </si>
  <si>
    <t>h</t>
  </si>
  <si>
    <t>Blasted</t>
  </si>
  <si>
    <t>g</t>
  </si>
  <si>
    <t>Desert, Cactus</t>
  </si>
  <si>
    <t>Wetlands</t>
  </si>
  <si>
    <t>Undersea Floor</t>
  </si>
  <si>
    <t>Undersea Land</t>
  </si>
  <si>
    <t>Underground Mud Flats</t>
  </si>
  <si>
    <t>Underground Sand</t>
  </si>
  <si>
    <t>Heavy Forest, Giant Forest, Jungle</t>
  </si>
  <si>
    <t>Sand Dunes</t>
  </si>
  <si>
    <t>Underground Stalagmites, Grey</t>
  </si>
  <si>
    <t>Underground Stalagmites, Brown</t>
  </si>
  <si>
    <t>Underground Swamp I</t>
  </si>
  <si>
    <t>Underground Swamp II</t>
  </si>
  <si>
    <t>Underground Solid Rock Wall</t>
  </si>
  <si>
    <t>Lava</t>
  </si>
  <si>
    <t>Black Sand of Ethengar</t>
  </si>
  <si>
    <t>s</t>
  </si>
  <si>
    <t>Black Sand (Ethengar)</t>
  </si>
  <si>
    <t>u</t>
  </si>
  <si>
    <t>Underground</t>
  </si>
  <si>
    <t>w</t>
  </si>
  <si>
    <t>Undersea</t>
  </si>
  <si>
    <t>Scrub, Dry (legacy Badlands)</t>
  </si>
  <si>
    <t>Badlands (legacy Broken Lands)</t>
  </si>
  <si>
    <t>Underground Water</t>
  </si>
  <si>
    <t>Solid Rock, Grey</t>
  </si>
  <si>
    <t>Solid Rock, Brown</t>
  </si>
  <si>
    <t>Underground Rocky Terrain</t>
  </si>
  <si>
    <t>Open</t>
  </si>
  <si>
    <t>Light
Forest</t>
  </si>
  <si>
    <t>Heavy
Forest</t>
  </si>
  <si>
    <t>Forested
Hills</t>
  </si>
  <si>
    <t>Mntns</t>
  </si>
  <si>
    <t>High
Mntns</t>
  </si>
  <si>
    <t>—text</t>
  </si>
  <si>
    <t>Altitude</t>
  </si>
  <si>
    <t>—file suffix</t>
  </si>
  <si>
    <t>Lt. Forest</t>
  </si>
  <si>
    <t>Hvy. Forest</t>
  </si>
  <si>
    <t>225,200,90</t>
  </si>
  <si>
    <t>Index</t>
  </si>
  <si>
    <t>Dry Scrub ("Badlands")</t>
  </si>
  <si>
    <t>245,180,110</t>
  </si>
  <si>
    <t>Lt. Jungle</t>
  </si>
  <si>
    <t>Hvy. Jungle</t>
  </si>
  <si>
    <t>235,195,185</t>
  </si>
  <si>
    <t>250,205,130</t>
  </si>
  <si>
    <t>180,140,60</t>
  </si>
  <si>
    <t>Mntns.</t>
  </si>
  <si>
    <t>H. Mntns.</t>
  </si>
  <si>
    <t>Badlands ("Broken Lands")</t>
  </si>
  <si>
    <t>210,190,120</t>
  </si>
  <si>
    <t>Lt. Pine Forest</t>
  </si>
  <si>
    <t>Hvy. Pine Forest</t>
  </si>
  <si>
    <t>Hills with Pine Forest</t>
  </si>
  <si>
    <t>Hills with Forest</t>
  </si>
  <si>
    <t>Hills with Jungle</t>
  </si>
  <si>
    <t>Volcanic Badlands</t>
  </si>
  <si>
    <t>Steppe; Poor Steppe</t>
  </si>
  <si>
    <t>Ash Fields</t>
  </si>
  <si>
    <t>160,160,155</t>
  </si>
  <si>
    <t>Ethengar Sands</t>
  </si>
  <si>
    <t>Lt. Cactus Scrub</t>
  </si>
  <si>
    <t>Hvy. Cactus Scrub</t>
  </si>
  <si>
    <t>210,245,150</t>
  </si>
  <si>
    <t>Lt. Hot Dry Forest</t>
  </si>
  <si>
    <t>Hvy. Hot Dry Forest</t>
  </si>
  <si>
    <t>Moss Fields</t>
  </si>
  <si>
    <t>180,210,170</t>
  </si>
  <si>
    <t>Lt. Fungal Forest</t>
  </si>
  <si>
    <t>Hvy. Fungal Forest</t>
  </si>
  <si>
    <t>Hills with Fungal Forest</t>
  </si>
  <si>
    <t>110,155,90</t>
  </si>
  <si>
    <t>140,185,120</t>
  </si>
  <si>
    <t>170,205,120</t>
  </si>
  <si>
    <t>60,125,75</t>
  </si>
  <si>
    <t>140,165,185</t>
  </si>
  <si>
    <t>Hills with Hot Dry Forest</t>
  </si>
  <si>
    <t>Mud Flats</t>
  </si>
  <si>
    <t>210,200,90</t>
  </si>
  <si>
    <t>255,235,165</t>
  </si>
  <si>
    <t>200,230,200</t>
  </si>
  <si>
    <t>195,175,80</t>
  </si>
  <si>
    <t>Swamp (w. trees)</t>
  </si>
  <si>
    <t>Marsh (no trees)</t>
  </si>
  <si>
    <t>200,215,155</t>
  </si>
  <si>
    <t>Hills with Cactus Scrub</t>
  </si>
  <si>
    <t>155,210,190</t>
  </si>
  <si>
    <t>Fngl Swamp (w. trees)</t>
  </si>
  <si>
    <t>Fngl Marsh (no trees)</t>
  </si>
  <si>
    <t>Grass, Cold</t>
  </si>
  <si>
    <t>Grass, Warm; Med. Scrub</t>
  </si>
  <si>
    <t>Swamp, Mangrove</t>
  </si>
  <si>
    <t>Marsh, Tropical</t>
  </si>
  <si>
    <t>Marsh, Cold (no trees)</t>
  </si>
  <si>
    <t>Swamp, Cold (w. trees)</t>
  </si>
  <si>
    <t>215,220,125</t>
  </si>
  <si>
    <t>255,205,100</t>
  </si>
  <si>
    <t>Core</t>
  </si>
  <si>
    <t>H</t>
  </si>
  <si>
    <t>S</t>
  </si>
  <si>
    <t>L</t>
  </si>
  <si>
    <t>A</t>
  </si>
  <si>
    <t>X</t>
  </si>
  <si>
    <t>Y</t>
  </si>
  <si>
    <t>warmth</t>
  </si>
  <si>
    <t>per. Bri.</t>
  </si>
  <si>
    <t>var/r</t>
  </si>
  <si>
    <t>var/g</t>
  </si>
  <si>
    <t>var/b</t>
  </si>
  <si>
    <t>var/min</t>
  </si>
  <si>
    <t>var/max</t>
  </si>
  <si>
    <t>del/max</t>
  </si>
  <si>
    <t>del/r</t>
  </si>
  <si>
    <t>del/g</t>
  </si>
  <si>
    <t>del/b</t>
  </si>
  <si>
    <t>body</t>
  </si>
  <si>
    <t>Averaged</t>
  </si>
  <si>
    <t>0,29,108</t>
  </si>
  <si>
    <t>var/d</t>
  </si>
  <si>
    <t>var/m</t>
  </si>
  <si>
    <t>var/x</t>
  </si>
  <si>
    <t>var/sextant</t>
  </si>
  <si>
    <t>Blended</t>
  </si>
  <si>
    <t>Merged</t>
  </si>
  <si>
    <t>dec2hex</t>
  </si>
  <si>
    <t>hex2dec</t>
  </si>
  <si>
    <t>h1</t>
  </si>
  <si>
    <t>h1up</t>
  </si>
  <si>
    <t>#eeeeee</t>
  </si>
  <si>
    <t>RGB</t>
  </si>
  <si>
    <t>Swamp I</t>
  </si>
  <si>
    <t>Swamp II</t>
  </si>
  <si>
    <t>160,220,190</t>
  </si>
  <si>
    <t>130,198,200</t>
  </si>
  <si>
    <t>120,200,245</t>
  </si>
  <si>
    <t>52,172,240</t>
  </si>
  <si>
    <t>15,136,204</t>
  </si>
  <si>
    <t>10,91,136</t>
  </si>
  <si>
    <t>5,45,68</t>
  </si>
  <si>
    <t>86,186,242</t>
  </si>
  <si>
    <t>18,158,237</t>
  </si>
  <si>
    <t>13,113,170</t>
  </si>
  <si>
    <t>Water</t>
  </si>
  <si>
    <t>×0.8 luminosity</t>
  </si>
  <si>
    <t>×0.6 luminosity</t>
  </si>
  <si>
    <t>×0.4 luminosity</t>
  </si>
  <si>
    <t>×0.2 luminosity</t>
  </si>
  <si>
    <t>Underground, Barren</t>
  </si>
  <si>
    <t>Underground, Moss</t>
  </si>
  <si>
    <t>Underground, Fungus</t>
  </si>
  <si>
    <t>Hills with Moss</t>
  </si>
  <si>
    <t>210,230,170</t>
  </si>
  <si>
    <t>180,180,164</t>
  </si>
  <si>
    <t>Solid Rock Wall</t>
  </si>
  <si>
    <t>Foreground</t>
  </si>
  <si>
    <t>Background RGB</t>
  </si>
  <si>
    <t>Foreground RGB</t>
  </si>
  <si>
    <t>90,70,40</t>
  </si>
  <si>
    <t>130,111,50</t>
  </si>
  <si>
    <t>80,75,50</t>
  </si>
  <si>
    <t>115,100,65</t>
  </si>
  <si>
    <t>Farm; Field</t>
  </si>
  <si>
    <t>Lt. Pine Forest, Ice</t>
  </si>
  <si>
    <t>Hvy. Pine Forest, Ice</t>
  </si>
  <si>
    <t>Hills with Pine Forest, Ice</t>
  </si>
  <si>
    <t>Hills, Ice</t>
  </si>
  <si>
    <t>216,216,230</t>
  </si>
  <si>
    <t>192,192,204</t>
  </si>
  <si>
    <t>168,168,179</t>
  </si>
  <si>
    <t>72,56,32</t>
  </si>
  <si>
    <t>144,112,48</t>
  </si>
  <si>
    <t>134,107,144</t>
  </si>
  <si>
    <t>125,150,58</t>
  </si>
  <si>
    <t>160,193,97</t>
  </si>
  <si>
    <t>158,170,65</t>
  </si>
  <si>
    <t>32,109,87</t>
  </si>
  <si>
    <t>85,171,71</t>
  </si>
  <si>
    <t>122,190,60</t>
  </si>
  <si>
    <t>226,236,119</t>
  </si>
  <si>
    <t>215,231,153</t>
  </si>
  <si>
    <t>181,227,121</t>
  </si>
  <si>
    <t>Grassy Hills</t>
  </si>
  <si>
    <t>194,213,95</t>
  </si>
  <si>
    <t>125,100,65</t>
  </si>
  <si>
    <t>100,85,100</t>
  </si>
  <si>
    <t>230,200,130</t>
  </si>
  <si>
    <t>110,90,50</t>
  </si>
  <si>
    <t>200,175,90</t>
  </si>
  <si>
    <t>250,192,105</t>
  </si>
  <si>
    <t>242,204,93</t>
  </si>
  <si>
    <t>80,120,35</t>
  </si>
  <si>
    <t>Lt. Dead Forest</t>
  </si>
  <si>
    <t>145,145,139</t>
  </si>
  <si>
    <t>129,129,123</t>
  </si>
  <si>
    <t>113,113,107</t>
  </si>
  <si>
    <t>30,30,30</t>
  </si>
  <si>
    <t>53,53,53</t>
  </si>
  <si>
    <t>8,8,8</t>
  </si>
  <si>
    <t>82,184,93</t>
  </si>
  <si>
    <t>75,156,132</t>
  </si>
  <si>
    <t>F Desert</t>
  </si>
  <si>
    <t>E Jungle</t>
  </si>
  <si>
    <t>D Austral</t>
  </si>
  <si>
    <t>C Main</t>
  </si>
  <si>
    <t>B Boreal</t>
  </si>
  <si>
    <t>A Arctic</t>
  </si>
  <si>
    <t>S Blasted</t>
  </si>
  <si>
    <t>Blasted Hills w. D. Forest</t>
  </si>
  <si>
    <t>Blasted Mntns.</t>
  </si>
  <si>
    <t>Blasted Hills</t>
  </si>
  <si>
    <t>Blasted H. Mntns.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</si>
</sst>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???"/>
    <numFmt numFmtId="165" formatCode="0.0%"/>
    <numFmt numFmtId="166" formatCode="#,##0.000"/>
    <numFmt numFmtId="167" formatCode="0.0000000000000"/>
    <numFmt numFmtId="168" formatCode="0.000000000000000%"/>
    <numFmt numFmtId="169" formatCode="#,##0.???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</fonts>
  <fills count="140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C80A0A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4B4B4B"/>
        <bgColor indexed="64"/>
      </patternFill>
    </fill>
    <fill>
      <patternFill patternType="solid">
        <fgColor rgb="FF73466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1E2819"/>
        <bgColor indexed="64"/>
      </patternFill>
    </fill>
    <fill>
      <patternFill patternType="solid">
        <fgColor rgb="FFF0F0FF"/>
        <bgColor indexed="64"/>
      </patternFill>
    </fill>
    <fill>
      <patternFill patternType="solid">
        <fgColor rgb="FF96C864"/>
        <bgColor indexed="64"/>
      </patternFill>
    </fill>
    <fill>
      <patternFill patternType="solid">
        <fgColor rgb="FF3C641E"/>
        <bgColor indexed="64"/>
      </patternFill>
    </fill>
    <fill>
      <patternFill patternType="solid">
        <fgColor rgb="FF649632"/>
        <bgColor indexed="64"/>
      </patternFill>
    </fill>
    <fill>
      <patternFill patternType="solid">
        <fgColor rgb="FF78AA46"/>
        <bgColor indexed="64"/>
      </patternFill>
    </fill>
    <fill>
      <patternFill patternType="solid">
        <fgColor rgb="FF5A8C28"/>
        <bgColor indexed="64"/>
      </patternFill>
    </fill>
    <fill>
      <patternFill patternType="solid">
        <fgColor rgb="FF87B955"/>
        <bgColor indexed="64"/>
      </patternFill>
    </fill>
    <fill>
      <patternFill patternType="solid">
        <fgColor rgb="FFE6F59A"/>
        <bgColor indexed="64"/>
      </patternFill>
    </fill>
    <fill>
      <patternFill patternType="solid">
        <fgColor rgb="FF648C32"/>
        <bgColor indexed="64"/>
      </patternFill>
    </fill>
    <fill>
      <patternFill patternType="solid">
        <fgColor rgb="FF78AA28"/>
        <bgColor indexed="64"/>
      </patternFill>
    </fill>
    <fill>
      <patternFill patternType="solid">
        <fgColor rgb="FF508228"/>
        <bgColor indexed="64"/>
      </patternFill>
    </fill>
    <fill>
      <patternFill patternType="solid">
        <fgColor rgb="FFAFDCA0"/>
        <bgColor indexed="64"/>
      </patternFill>
    </fill>
    <fill>
      <patternFill patternType="solid">
        <fgColor rgb="FF549178"/>
        <bgColor indexed="64"/>
      </patternFill>
    </fill>
    <fill>
      <patternFill patternType="solid">
        <fgColor rgb="FF82C896"/>
        <bgColor indexed="64"/>
      </patternFill>
    </fill>
    <fill>
      <patternFill patternType="solid">
        <fgColor rgb="FF323232"/>
        <bgColor indexed="64"/>
      </patternFill>
    </fill>
    <fill>
      <patternFill patternType="solid">
        <fgColor rgb="FFBEBEC8"/>
        <bgColor indexed="64"/>
      </patternFill>
    </fill>
    <fill>
      <patternFill patternType="solid">
        <fgColor rgb="FF646464"/>
        <bgColor indexed="64"/>
      </patternFill>
    </fill>
    <fill>
      <patternFill patternType="solid">
        <fgColor rgb="FFE1D2D7"/>
        <bgColor indexed="64"/>
      </patternFill>
    </fill>
    <fill>
      <patternFill patternType="solid">
        <fgColor rgb="FFD1F796"/>
        <bgColor indexed="64"/>
      </patternFill>
    </fill>
    <fill>
      <patternFill patternType="solid">
        <fgColor rgb="FFF5B46E"/>
        <bgColor indexed="64"/>
      </patternFill>
    </fill>
    <fill>
      <patternFill patternType="solid">
        <fgColor rgb="FFE1C85A"/>
        <bgColor indexed="64"/>
      </patternFill>
    </fill>
    <fill>
      <patternFill patternType="solid">
        <fgColor rgb="FFD2BE78"/>
        <bgColor indexed="64"/>
      </patternFill>
    </fill>
    <fill>
      <patternFill patternType="solid">
        <fgColor rgb="FFA0A09B"/>
        <bgColor indexed="64"/>
      </patternFill>
    </fill>
    <fill>
      <patternFill patternType="solid">
        <fgColor rgb="FFEBC3B9"/>
        <bgColor indexed="64"/>
      </patternFill>
    </fill>
    <fill>
      <patternFill patternType="solid">
        <fgColor rgb="FF96BE44"/>
        <bgColor indexed="64"/>
      </patternFill>
    </fill>
    <fill>
      <patternFill patternType="solid">
        <fgColor rgb="FF3C6E0A"/>
        <bgColor indexed="64"/>
      </patternFill>
    </fill>
    <fill>
      <patternFill patternType="solid">
        <fgColor rgb="FF4C8E59"/>
        <bgColor indexed="64"/>
      </patternFill>
    </fill>
    <fill>
      <patternFill patternType="solid">
        <fgColor rgb="FFE6C882"/>
        <bgColor indexed="64"/>
      </patternFill>
    </fill>
    <fill>
      <patternFill patternType="solid">
        <fgColor rgb="FFFACD82"/>
        <bgColor indexed="64"/>
      </patternFill>
    </fill>
    <fill>
      <patternFill patternType="solid">
        <fgColor rgb="FFB48C3C"/>
        <bgColor indexed="64"/>
      </patternFill>
    </fill>
    <fill>
      <patternFill patternType="solid">
        <fgColor rgb="FF967332"/>
        <bgColor indexed="64"/>
      </patternFill>
    </fill>
    <fill>
      <patternFill patternType="solid">
        <fgColor rgb="FF7BAB6A"/>
        <bgColor indexed="64"/>
      </patternFill>
    </fill>
    <fill>
      <patternFill patternType="solid">
        <fgColor rgb="FF89C9BF"/>
        <bgColor indexed="64"/>
      </patternFill>
    </fill>
    <fill>
      <patternFill patternType="solid">
        <fgColor rgb="FFC3AF52"/>
        <bgColor indexed="64"/>
      </patternFill>
    </fill>
    <fill>
      <patternFill patternType="solid">
        <fgColor rgb="FFA28537"/>
        <bgColor indexed="64"/>
      </patternFill>
    </fill>
    <fill>
      <patternFill patternType="solid">
        <fgColor rgb="FFB2D1A8"/>
        <bgColor indexed="64"/>
      </patternFill>
    </fill>
    <fill>
      <patternFill patternType="solid">
        <fgColor rgb="FFB4D2E6"/>
        <bgColor indexed="64"/>
      </patternFill>
    </fill>
    <fill>
      <patternFill patternType="solid">
        <fgColor rgb="FF78C8F5"/>
        <bgColor indexed="64"/>
      </patternFill>
    </fill>
    <fill>
      <patternFill patternType="solid">
        <fgColor rgb="FF64B4E1"/>
        <bgColor indexed="64"/>
      </patternFill>
    </fill>
    <fill>
      <patternFill patternType="solid">
        <fgColor rgb="FF50A0CD"/>
        <bgColor indexed="64"/>
      </patternFill>
    </fill>
    <fill>
      <patternFill patternType="solid">
        <fgColor rgb="FF3C8CB9"/>
        <bgColor indexed="64"/>
      </patternFill>
    </fill>
    <fill>
      <patternFill patternType="solid">
        <fgColor rgb="FFD0C659"/>
        <bgColor indexed="64"/>
      </patternFill>
    </fill>
    <fill>
      <patternFill patternType="solid">
        <fgColor rgb="FFFFECA6"/>
        <bgColor indexed="64"/>
      </patternFill>
    </fill>
    <fill>
      <patternFill patternType="solid">
        <fgColor rgb="FFE6C88C"/>
        <bgColor indexed="64"/>
      </patternFill>
    </fill>
    <fill>
      <patternFill patternType="solid">
        <fgColor rgb="FFB9BEB4"/>
        <bgColor indexed="64"/>
      </patternFill>
    </fill>
    <fill>
      <patternFill patternType="solid">
        <fgColor rgb="FFCAE7C9"/>
        <bgColor indexed="64"/>
      </patternFill>
    </fill>
    <fill>
      <patternFill patternType="solid">
        <fgColor rgb="FF9BD2BE"/>
        <bgColor indexed="64"/>
      </patternFill>
    </fill>
    <fill>
      <patternFill patternType="solid">
        <fgColor rgb="FFB4B4A4"/>
        <bgColor indexed="64"/>
      </patternFill>
    </fill>
    <fill>
      <patternFill patternType="solid">
        <fgColor rgb="FFBDA633"/>
        <bgColor indexed="64"/>
      </patternFill>
    </fill>
    <fill>
      <patternFill patternType="solid">
        <fgColor rgb="FFF0A032"/>
        <bgColor indexed="64"/>
      </patternFill>
    </fill>
    <fill>
      <patternFill patternType="solid">
        <fgColor rgb="FF64B9F0"/>
        <bgColor indexed="64"/>
      </patternFill>
    </fill>
    <fill>
      <patternFill patternType="solid">
        <fgColor rgb="FF8CA7B7"/>
        <bgColor indexed="64"/>
      </patternFill>
    </fill>
    <fill>
      <patternFill patternType="solid">
        <fgColor rgb="FFD2F596"/>
        <bgColor indexed="64"/>
      </patternFill>
    </fill>
    <fill>
      <patternFill patternType="solid">
        <fgColor rgb="FFB4D2AA"/>
        <bgColor indexed="64"/>
      </patternFill>
    </fill>
    <fill>
      <patternFill patternType="solid">
        <fgColor rgb="FF8CB978"/>
        <bgColor indexed="64"/>
      </patternFill>
    </fill>
    <fill>
      <patternFill patternType="solid">
        <fgColor rgb="FF6E9B5A"/>
        <bgColor indexed="64"/>
      </patternFill>
    </fill>
    <fill>
      <patternFill patternType="solid">
        <fgColor rgb="FFAACD78"/>
        <bgColor indexed="64"/>
      </patternFill>
    </fill>
    <fill>
      <patternFill patternType="solid">
        <fgColor rgb="FF3C7D4B"/>
        <bgColor indexed="64"/>
      </patternFill>
    </fill>
    <fill>
      <patternFill patternType="solid">
        <fgColor rgb="FF8CA5B9"/>
        <bgColor indexed="64"/>
      </patternFill>
    </fill>
    <fill>
      <patternFill patternType="solid">
        <fgColor rgb="FFD2C85A"/>
        <bgColor indexed="64"/>
      </patternFill>
    </fill>
    <fill>
      <patternFill patternType="solid">
        <fgColor rgb="FFFFEBA5"/>
        <bgColor indexed="64"/>
      </patternFill>
    </fill>
    <fill>
      <patternFill patternType="solid">
        <fgColor rgb="FFC8E6C8"/>
        <bgColor indexed="64"/>
      </patternFill>
    </fill>
    <fill>
      <patternFill patternType="solid">
        <fgColor rgb="FFC3AF50"/>
        <bgColor indexed="64"/>
      </patternFill>
    </fill>
    <fill>
      <patternFill patternType="solid">
        <fgColor rgb="FFC8D79B"/>
        <bgColor indexed="64"/>
      </patternFill>
    </fill>
    <fill>
      <patternFill patternType="solid">
        <fgColor rgb="FFD7DC7D"/>
        <bgColor indexed="64"/>
      </patternFill>
    </fill>
    <fill>
      <patternFill patternType="solid">
        <fgColor rgb="FFFFCD64"/>
        <bgColor indexed="64"/>
      </patternFill>
    </fill>
    <fill>
      <patternFill patternType="solid">
        <fgColor rgb="FFF2F2F2"/>
      </patternFill>
    </fill>
    <fill>
      <patternFill patternType="solid">
        <fgColor rgb="FFDCD4BE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86636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360036"/>
        <bgColor indexed="64"/>
      </patternFill>
    </fill>
    <fill>
      <patternFill patternType="solid">
        <fgColor rgb="FF1C49E1"/>
        <bgColor indexed="64"/>
      </patternFill>
    </fill>
    <fill>
      <patternFill patternType="solid">
        <fgColor rgb="FFB12287"/>
        <bgColor indexed="64"/>
      </patternFill>
    </fill>
    <fill>
      <patternFill patternType="solid">
        <fgColor rgb="FF9187C7"/>
        <bgColor indexed="64"/>
      </patternFill>
    </fill>
    <fill>
      <patternFill patternType="solid">
        <fgColor rgb="FF6B71A0"/>
        <bgColor indexed="64"/>
      </patternFill>
    </fill>
    <fill>
      <patternFill patternType="solid">
        <fgColor rgb="FFB19422"/>
        <bgColor indexed="64"/>
      </patternFill>
    </fill>
    <fill>
      <patternFill patternType="solid">
        <fgColor rgb="FFF7BF90"/>
        <bgColor indexed="64"/>
      </patternFill>
    </fill>
    <fill>
      <patternFill patternType="solid">
        <fgColor rgb="FF964935"/>
        <bgColor indexed="64"/>
      </patternFill>
    </fill>
    <fill>
      <patternFill patternType="solid">
        <fgColor rgb="FFA0DCAF"/>
        <bgColor indexed="64"/>
      </patternFill>
    </fill>
    <fill>
      <patternFill patternType="solid">
        <fgColor rgb="FFA0DCCD"/>
        <bgColor indexed="64"/>
      </patternFill>
    </fill>
    <fill>
      <patternFill patternType="solid">
        <fgColor rgb="FFA0CDDC"/>
        <bgColor indexed="64"/>
      </patternFill>
    </fill>
    <fill>
      <patternFill patternType="solid">
        <fgColor rgb="FFDCCDA0"/>
        <bgColor indexed="64"/>
      </patternFill>
    </fill>
    <fill>
      <patternFill patternType="solid">
        <fgColor rgb="FFCDDCA0"/>
        <bgColor indexed="64"/>
      </patternFill>
    </fill>
    <fill>
      <patternFill patternType="solid">
        <fgColor rgb="FFA0DCBE"/>
        <bgColor indexed="64"/>
      </patternFill>
    </fill>
    <fill>
      <patternFill patternType="solid">
        <fgColor rgb="FF82C6C8"/>
        <bgColor indexed="64"/>
      </patternFill>
    </fill>
    <fill>
      <patternFill patternType="solid">
        <fgColor rgb="FF34ACF0"/>
        <bgColor indexed="64"/>
      </patternFill>
    </fill>
    <fill>
      <patternFill patternType="solid">
        <fgColor rgb="FF0F88CC"/>
        <bgColor indexed="64"/>
      </patternFill>
    </fill>
    <fill>
      <patternFill patternType="solid">
        <fgColor rgb="FF0A5B88"/>
        <bgColor indexed="64"/>
      </patternFill>
    </fill>
    <fill>
      <patternFill patternType="solid">
        <fgColor rgb="FF052D44"/>
        <bgColor indexed="64"/>
      </patternFill>
    </fill>
    <fill>
      <patternFill patternType="solid">
        <fgColor rgb="FF56BAF2"/>
        <bgColor indexed="64"/>
      </patternFill>
    </fill>
    <fill>
      <patternFill patternType="solid">
        <fgColor rgb="FF129EED"/>
        <bgColor indexed="64"/>
      </patternFill>
    </fill>
    <fill>
      <patternFill patternType="solid">
        <fgColor rgb="FF0D71AA"/>
        <bgColor indexed="64"/>
      </patternFill>
    </fill>
    <fill>
      <patternFill patternType="solid">
        <fgColor rgb="FFD2E6AA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5A4628"/>
        <bgColor indexed="64"/>
      </patternFill>
    </fill>
    <fill>
      <patternFill patternType="solid">
        <fgColor rgb="FF826F32"/>
        <bgColor indexed="64"/>
      </patternFill>
    </fill>
    <fill>
      <patternFill patternType="solid">
        <fgColor rgb="FF504B32"/>
        <bgColor indexed="64"/>
      </patternFill>
    </fill>
    <fill>
      <patternFill patternType="solid">
        <fgColor rgb="FF736441"/>
        <bgColor indexed="64"/>
      </patternFill>
    </fill>
    <fill>
      <patternFill patternType="solid">
        <fgColor rgb="FFD8D8E6"/>
        <bgColor indexed="64"/>
      </patternFill>
    </fill>
    <fill>
      <patternFill patternType="solid">
        <fgColor rgb="FFC0C0CC"/>
        <bgColor indexed="64"/>
      </patternFill>
    </fill>
    <fill>
      <patternFill patternType="solid">
        <fgColor rgb="FFA8A8B3"/>
        <bgColor indexed="64"/>
      </patternFill>
    </fill>
    <fill>
      <patternFill patternType="solid">
        <fgColor rgb="FF483820"/>
        <bgColor indexed="64"/>
      </patternFill>
    </fill>
    <fill>
      <patternFill patternType="solid">
        <fgColor rgb="FF907030"/>
        <bgColor indexed="64"/>
      </patternFill>
    </fill>
    <fill>
      <patternFill patternType="solid">
        <fgColor rgb="FF866B90"/>
        <bgColor indexed="64"/>
      </patternFill>
    </fill>
    <fill>
      <patternFill patternType="solid">
        <fgColor rgb="FF7D963A"/>
        <bgColor indexed="64"/>
      </patternFill>
    </fill>
    <fill>
      <patternFill patternType="solid">
        <fgColor rgb="FFA0C161"/>
        <bgColor indexed="64"/>
      </patternFill>
    </fill>
    <fill>
      <patternFill patternType="solid">
        <fgColor rgb="FF9EAA41"/>
        <bgColor indexed="64"/>
      </patternFill>
    </fill>
    <fill>
      <patternFill patternType="solid">
        <fgColor rgb="FF206D57"/>
        <bgColor indexed="64"/>
      </patternFill>
    </fill>
    <fill>
      <patternFill patternType="solid">
        <fgColor rgb="FF55AB47"/>
        <bgColor indexed="64"/>
      </patternFill>
    </fill>
    <fill>
      <patternFill patternType="solid">
        <fgColor rgb="FF7ABE3C"/>
        <bgColor indexed="64"/>
      </patternFill>
    </fill>
    <fill>
      <patternFill patternType="solid">
        <fgColor rgb="FFE2EC77"/>
        <bgColor indexed="64"/>
      </patternFill>
    </fill>
    <fill>
      <patternFill patternType="solid">
        <fgColor rgb="FFD7E799"/>
        <bgColor indexed="64"/>
      </patternFill>
    </fill>
    <fill>
      <patternFill patternType="solid">
        <fgColor rgb="FFB5E379"/>
        <bgColor indexed="64"/>
      </patternFill>
    </fill>
    <fill>
      <patternFill patternType="solid">
        <fgColor rgb="FFC2D55F"/>
        <bgColor indexed="64"/>
      </patternFill>
    </fill>
    <fill>
      <patternFill patternType="solid">
        <fgColor rgb="FF7D6441"/>
        <bgColor indexed="64"/>
      </patternFill>
    </fill>
    <fill>
      <patternFill patternType="solid">
        <fgColor rgb="FF645564"/>
        <bgColor indexed="64"/>
      </patternFill>
    </fill>
    <fill>
      <patternFill patternType="solid">
        <fgColor rgb="FF6E5A32"/>
        <bgColor indexed="64"/>
      </patternFill>
    </fill>
    <fill>
      <patternFill patternType="solid">
        <fgColor rgb="FFC8AF5A"/>
        <bgColor indexed="64"/>
      </patternFill>
    </fill>
    <fill>
      <patternFill patternType="solid">
        <fgColor rgb="FFFAC069"/>
        <bgColor indexed="64"/>
      </patternFill>
    </fill>
    <fill>
      <patternFill patternType="solid">
        <fgColor rgb="FFF2CC5D"/>
        <bgColor indexed="64"/>
      </patternFill>
    </fill>
    <fill>
      <patternFill patternType="solid">
        <fgColor rgb="FF507823"/>
        <bgColor indexed="64"/>
      </patternFill>
    </fill>
    <fill>
      <patternFill patternType="solid">
        <fgColor rgb="FF91918B"/>
        <bgColor indexed="64"/>
      </patternFill>
    </fill>
    <fill>
      <patternFill patternType="solid">
        <fgColor rgb="FF81817B"/>
        <bgColor indexed="64"/>
      </patternFill>
    </fill>
    <fill>
      <patternFill patternType="solid">
        <fgColor rgb="FF71716B"/>
        <bgColor indexed="64"/>
      </patternFill>
    </fill>
    <fill>
      <patternFill patternType="solid">
        <fgColor rgb="FF1E1E1E"/>
        <bgColor indexed="64"/>
      </patternFill>
    </fill>
    <fill>
      <patternFill patternType="solid">
        <fgColor rgb="FF353535"/>
        <bgColor indexed="64"/>
      </patternFill>
    </fill>
    <fill>
      <patternFill patternType="solid">
        <fgColor rgb="FF080808"/>
        <bgColor indexed="64"/>
      </patternFill>
    </fill>
    <fill>
      <patternFill patternType="solid">
        <fgColor rgb="FF52B85D"/>
        <bgColor indexed="64"/>
      </patternFill>
    </fill>
    <fill>
      <patternFill patternType="solid">
        <fgColor rgb="FF4B9C8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9" fontId="6" fillId="0" borderId="0" applyFont="0" applyFill="0" applyBorder="0" applyAlignment="0" applyProtection="0"/>
    <xf numFmtId="0" fontId="7" fillId="75" borderId="2" applyNumberFormat="0" applyAlignment="0" applyProtection="0"/>
    <xf numFmtId="0" fontId="12" fillId="103" borderId="0" applyNumberFormat="0" applyBorder="0" applyAlignment="0" applyProtection="0"/>
    <xf numFmtId="0" fontId="13" fillId="104" borderId="0" applyNumberFormat="0" applyBorder="0" applyAlignment="0" applyProtection="0"/>
  </cellStyleXfs>
  <cellXfs count="201">
    <xf numFmtId="0" fontId="0" fillId="0" borderId="0" xfId="0"/>
    <xf numFmtId="0" fontId="1" fillId="2" borderId="0" xfId="0" applyFont="1" applyFill="1" applyBorder="1"/>
    <xf numFmtId="0" fontId="1" fillId="2" borderId="1" xfId="0" applyFont="1" applyFill="1" applyBorder="1"/>
    <xf numFmtId="0" fontId="1" fillId="2" borderId="0" xfId="0" applyFont="1" applyFill="1"/>
    <xf numFmtId="49" fontId="1" fillId="2" borderId="0" xfId="0" applyNumberFormat="1" applyFont="1" applyFill="1"/>
    <xf numFmtId="49" fontId="0" fillId="0" borderId="0" xfId="0" applyNumberFormat="1"/>
    <xf numFmtId="49" fontId="2" fillId="3" borderId="0" xfId="0" quotePrefix="1" applyNumberFormat="1" applyFont="1" applyFill="1"/>
    <xf numFmtId="49" fontId="2" fillId="4" borderId="0" xfId="0" quotePrefix="1" applyNumberFormat="1" applyFont="1" applyFill="1"/>
    <xf numFmtId="49" fontId="2" fillId="5" borderId="0" xfId="0" quotePrefix="1" applyNumberFormat="1" applyFont="1" applyFill="1"/>
    <xf numFmtId="49" fontId="2" fillId="6" borderId="0" xfId="0" quotePrefix="1" applyNumberFormat="1" applyFont="1" applyFill="1"/>
    <xf numFmtId="49" fontId="3" fillId="7" borderId="0" xfId="0" quotePrefix="1" applyNumberFormat="1" applyFont="1" applyFill="1"/>
    <xf numFmtId="49" fontId="2" fillId="8" borderId="0" xfId="0" quotePrefix="1" applyNumberFormat="1" applyFont="1" applyFill="1"/>
    <xf numFmtId="49" fontId="3" fillId="9" borderId="0" xfId="0" quotePrefix="1" applyNumberFormat="1" applyFont="1" applyFill="1"/>
    <xf numFmtId="49" fontId="2" fillId="11" borderId="0" xfId="0" quotePrefix="1" applyNumberFormat="1" applyFont="1" applyFill="1"/>
    <xf numFmtId="49" fontId="3" fillId="10" borderId="0" xfId="0" quotePrefix="1" applyNumberFormat="1" applyFont="1" applyFill="1"/>
    <xf numFmtId="49" fontId="3" fillId="12" borderId="0" xfId="0" quotePrefix="1" applyNumberFormat="1" applyFont="1" applyFill="1"/>
    <xf numFmtId="49" fontId="3" fillId="14" borderId="0" xfId="0" quotePrefix="1" applyNumberFormat="1" applyFont="1" applyFill="1"/>
    <xf numFmtId="49" fontId="3" fillId="13" borderId="0" xfId="0" quotePrefix="1" applyNumberFormat="1" applyFont="1" applyFill="1"/>
    <xf numFmtId="49" fontId="3" fillId="15" borderId="0" xfId="0" quotePrefix="1" applyNumberFormat="1" applyFont="1" applyFill="1"/>
    <xf numFmtId="49" fontId="3" fillId="17" borderId="0" xfId="0" quotePrefix="1" applyNumberFormat="1" applyFont="1" applyFill="1"/>
    <xf numFmtId="49" fontId="3" fillId="16" borderId="0" xfId="0" quotePrefix="1" applyNumberFormat="1" applyFont="1" applyFill="1"/>
    <xf numFmtId="49" fontId="3" fillId="18" borderId="0" xfId="0" quotePrefix="1" applyNumberFormat="1" applyFont="1" applyFill="1"/>
    <xf numFmtId="49" fontId="3" fillId="19" borderId="0" xfId="0" quotePrefix="1" applyNumberFormat="1" applyFont="1" applyFill="1"/>
    <xf numFmtId="49" fontId="0" fillId="20" borderId="0" xfId="0" quotePrefix="1" applyNumberFormat="1" applyFill="1"/>
    <xf numFmtId="49" fontId="3" fillId="21" borderId="0" xfId="0" quotePrefix="1" applyNumberFormat="1" applyFont="1" applyFill="1"/>
    <xf numFmtId="49" fontId="0" fillId="22" borderId="0" xfId="0" quotePrefix="1" applyNumberFormat="1" applyFill="1"/>
    <xf numFmtId="49" fontId="2" fillId="23" borderId="0" xfId="0" quotePrefix="1" applyNumberFormat="1" applyFont="1" applyFill="1"/>
    <xf numFmtId="49" fontId="0" fillId="24" borderId="0" xfId="0" quotePrefix="1" applyNumberFormat="1" applyFill="1"/>
    <xf numFmtId="49" fontId="3" fillId="25" borderId="0" xfId="0" quotePrefix="1" applyNumberFormat="1" applyFont="1" applyFill="1"/>
    <xf numFmtId="49" fontId="0" fillId="26" borderId="0" xfId="0" quotePrefix="1" applyNumberFormat="1" applyFill="1"/>
    <xf numFmtId="0" fontId="0" fillId="13" borderId="0" xfId="0" applyFill="1"/>
    <xf numFmtId="0" fontId="0" fillId="10" borderId="0" xfId="0" applyFill="1"/>
    <xf numFmtId="0" fontId="0" fillId="27" borderId="0" xfId="0" applyFill="1"/>
    <xf numFmtId="0" fontId="0" fillId="28" borderId="0" xfId="0" applyFill="1"/>
    <xf numFmtId="0" fontId="0" fillId="29" borderId="0" xfId="0" applyFill="1"/>
    <xf numFmtId="0" fontId="0" fillId="16" borderId="0" xfId="0" applyFill="1"/>
    <xf numFmtId="0" fontId="0" fillId="24" borderId="0" xfId="0" applyFill="1"/>
    <xf numFmtId="0" fontId="0" fillId="9" borderId="0" xfId="0" applyFill="1"/>
    <xf numFmtId="0" fontId="0" fillId="30" borderId="0" xfId="0" applyFill="1"/>
    <xf numFmtId="0" fontId="0" fillId="31" borderId="0" xfId="0" applyFill="1"/>
    <xf numFmtId="0" fontId="0" fillId="32" borderId="0" xfId="0" applyFill="1"/>
    <xf numFmtId="0" fontId="0" fillId="33" borderId="0" xfId="0" applyFill="1"/>
    <xf numFmtId="0" fontId="0" fillId="14" borderId="0" xfId="0" applyFill="1"/>
    <xf numFmtId="0" fontId="0" fillId="34" borderId="0" xfId="0" applyFill="1"/>
    <xf numFmtId="0" fontId="0" fillId="35" borderId="0" xfId="0" applyFill="1"/>
    <xf numFmtId="0" fontId="0" fillId="36" borderId="0" xfId="0" applyFill="1"/>
    <xf numFmtId="0" fontId="0" fillId="37" borderId="0" xfId="0" applyFill="1"/>
    <xf numFmtId="0" fontId="0" fillId="38" borderId="0" xfId="0" applyFill="1"/>
    <xf numFmtId="0" fontId="0" fillId="39" borderId="0" xfId="0" applyFill="1"/>
    <xf numFmtId="0" fontId="0" fillId="40" borderId="0" xfId="0" applyFill="1"/>
    <xf numFmtId="0" fontId="0" fillId="41" borderId="0" xfId="0" applyFill="1"/>
    <xf numFmtId="0" fontId="0" fillId="42" borderId="0" xfId="0" applyFill="1"/>
    <xf numFmtId="0" fontId="0" fillId="43" borderId="0" xfId="0" applyFill="1"/>
    <xf numFmtId="0" fontId="0" fillId="44" borderId="0" xfId="0" applyFill="1"/>
    <xf numFmtId="0" fontId="0" fillId="45" borderId="0" xfId="0" applyFill="1"/>
    <xf numFmtId="0" fontId="0" fillId="46" borderId="0" xfId="0" applyFill="1"/>
    <xf numFmtId="0" fontId="0" fillId="47" borderId="0" xfId="0" applyFill="1"/>
    <xf numFmtId="0" fontId="0" fillId="48" borderId="0" xfId="0" applyFill="1"/>
    <xf numFmtId="0" fontId="0" fillId="49" borderId="0" xfId="0" applyFill="1"/>
    <xf numFmtId="0" fontId="0" fillId="50" borderId="0" xfId="0" applyFill="1"/>
    <xf numFmtId="0" fontId="0" fillId="51" borderId="0" xfId="0" applyFill="1"/>
    <xf numFmtId="0" fontId="0" fillId="15" borderId="0" xfId="0" applyFill="1"/>
    <xf numFmtId="0" fontId="0" fillId="52" borderId="0" xfId="0" applyFill="1"/>
    <xf numFmtId="0" fontId="0" fillId="53" borderId="0" xfId="0" applyFill="1"/>
    <xf numFmtId="0" fontId="0" fillId="54" borderId="0" xfId="0" applyFill="1"/>
    <xf numFmtId="0" fontId="0" fillId="55" borderId="0" xfId="0" applyFill="1"/>
    <xf numFmtId="0" fontId="0" fillId="56" borderId="0" xfId="0" applyFill="1"/>
    <xf numFmtId="0" fontId="0" fillId="57" borderId="0" xfId="0" applyFill="1"/>
    <xf numFmtId="0" fontId="0" fillId="58" borderId="0" xfId="0" applyFill="1"/>
    <xf numFmtId="0" fontId="0" fillId="26" borderId="0" xfId="0" applyFill="1"/>
    <xf numFmtId="0" fontId="0" fillId="59" borderId="0" xfId="0" applyFill="1"/>
    <xf numFmtId="0" fontId="0" fillId="60" borderId="0" xfId="0" applyFill="1"/>
    <xf numFmtId="0" fontId="1" fillId="2" borderId="3" xfId="0" applyFont="1" applyFill="1" applyBorder="1"/>
    <xf numFmtId="164" fontId="1" fillId="2" borderId="3" xfId="0" applyNumberFormat="1" applyFont="1" applyFill="1" applyBorder="1"/>
    <xf numFmtId="165" fontId="0" fillId="0" borderId="0" xfId="1" applyNumberFormat="1" applyFont="1"/>
    <xf numFmtId="166" fontId="8" fillId="2" borderId="3" xfId="0" applyNumberFormat="1" applyFont="1" applyFill="1" applyBorder="1"/>
    <xf numFmtId="166" fontId="8" fillId="2" borderId="3" xfId="0" applyNumberFormat="1" applyFont="1" applyFill="1" applyBorder="1" applyAlignment="1"/>
    <xf numFmtId="49" fontId="3" fillId="76" borderId="4" xfId="0" quotePrefix="1" applyNumberFormat="1" applyFont="1" applyFill="1" applyBorder="1"/>
    <xf numFmtId="0" fontId="0" fillId="0" borderId="0" xfId="0" applyAlignment="1"/>
    <xf numFmtId="165" fontId="0" fillId="0" borderId="0" xfId="0" applyNumberFormat="1"/>
    <xf numFmtId="164" fontId="0" fillId="0" borderId="0" xfId="0" applyNumberFormat="1"/>
    <xf numFmtId="166" fontId="9" fillId="77" borderId="3" xfId="0" applyNumberFormat="1" applyFont="1" applyFill="1" applyBorder="1" applyAlignment="1"/>
    <xf numFmtId="167" fontId="0" fillId="0" borderId="0" xfId="0" applyNumberFormat="1"/>
    <xf numFmtId="0" fontId="0" fillId="0" borderId="0" xfId="0" applyFill="1"/>
    <xf numFmtId="164" fontId="7" fillId="75" borderId="2" xfId="2" applyNumberFormat="1"/>
    <xf numFmtId="168" fontId="0" fillId="0" borderId="0" xfId="0" applyNumberFormat="1"/>
    <xf numFmtId="0" fontId="3" fillId="78" borderId="4" xfId="0" applyNumberFormat="1" applyFont="1" applyFill="1" applyBorder="1"/>
    <xf numFmtId="165" fontId="0" fillId="79" borderId="3" xfId="1" applyNumberFormat="1" applyFont="1" applyFill="1" applyBorder="1"/>
    <xf numFmtId="166" fontId="9" fillId="77" borderId="0" xfId="0" applyNumberFormat="1" applyFont="1" applyFill="1" applyBorder="1" applyAlignment="1"/>
    <xf numFmtId="169" fontId="0" fillId="79" borderId="3" xfId="0" applyNumberFormat="1" applyFill="1" applyBorder="1"/>
    <xf numFmtId="0" fontId="3" fillId="0" borderId="0" xfId="0" applyNumberFormat="1" applyFont="1" applyFill="1" applyBorder="1"/>
    <xf numFmtId="0" fontId="0" fillId="0" borderId="0" xfId="0" applyNumberFormat="1" applyFill="1" applyBorder="1"/>
    <xf numFmtId="0" fontId="3" fillId="0" borderId="0" xfId="0" applyFont="1" applyFill="1" applyBorder="1"/>
    <xf numFmtId="0" fontId="3" fillId="80" borderId="4" xfId="0" applyNumberFormat="1" applyFont="1" applyFill="1" applyBorder="1"/>
    <xf numFmtId="0" fontId="2" fillId="81" borderId="4" xfId="0" applyNumberFormat="1" applyFont="1" applyFill="1" applyBorder="1"/>
    <xf numFmtId="0" fontId="3" fillId="82" borderId="4" xfId="0" applyNumberFormat="1" applyFont="1" applyFill="1" applyBorder="1"/>
    <xf numFmtId="0" fontId="0" fillId="0" borderId="0" xfId="0" applyNumberFormat="1"/>
    <xf numFmtId="0" fontId="3" fillId="83" borderId="4" xfId="0" applyNumberFormat="1" applyFont="1" applyFill="1" applyBorder="1"/>
    <xf numFmtId="0" fontId="3" fillId="84" borderId="4" xfId="0" applyNumberFormat="1" applyFont="1" applyFill="1" applyBorder="1"/>
    <xf numFmtId="0" fontId="3" fillId="85" borderId="4" xfId="0" applyNumberFormat="1" applyFont="1" applyFill="1" applyBorder="1"/>
    <xf numFmtId="0" fontId="3" fillId="86" borderId="4" xfId="0" applyNumberFormat="1" applyFont="1" applyFill="1" applyBorder="1"/>
    <xf numFmtId="0" fontId="0" fillId="0" borderId="0" xfId="0" quotePrefix="1" applyNumberFormat="1"/>
    <xf numFmtId="0" fontId="3" fillId="87" borderId="4" xfId="0" applyNumberFormat="1" applyFont="1" applyFill="1" applyBorder="1"/>
    <xf numFmtId="164" fontId="0" fillId="0" borderId="0" xfId="0" applyNumberFormat="1" applyFill="1"/>
    <xf numFmtId="0" fontId="0" fillId="0" borderId="0" xfId="0" applyNumberFormat="1" applyFill="1"/>
    <xf numFmtId="0" fontId="0" fillId="0" borderId="5" xfId="0" applyBorder="1"/>
    <xf numFmtId="0" fontId="0" fillId="0" borderId="6" xfId="0" applyBorder="1"/>
    <xf numFmtId="0" fontId="0" fillId="79" borderId="3" xfId="0" applyFill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49" fontId="0" fillId="2" borderId="0" xfId="0" applyNumberFormat="1" applyFill="1"/>
    <xf numFmtId="49" fontId="0" fillId="0" borderId="0" xfId="0" applyNumberFormat="1" applyAlignment="1">
      <alignment wrapText="1"/>
    </xf>
    <xf numFmtId="49" fontId="0" fillId="9" borderId="0" xfId="0" quotePrefix="1" applyNumberFormat="1" applyFill="1"/>
    <xf numFmtId="49" fontId="0" fillId="72" borderId="0" xfId="0" quotePrefix="1" applyNumberFormat="1" applyFill="1"/>
    <xf numFmtId="49" fontId="0" fillId="16" borderId="0" xfId="0" quotePrefix="1" applyNumberFormat="1" applyFill="1"/>
    <xf numFmtId="49" fontId="0" fillId="13" borderId="0" xfId="0" quotePrefix="1" applyNumberFormat="1" applyFill="1"/>
    <xf numFmtId="49" fontId="0" fillId="14" borderId="0" xfId="0" quotePrefix="1" applyNumberFormat="1" applyFill="1"/>
    <xf numFmtId="49" fontId="0" fillId="10" borderId="0" xfId="0" quotePrefix="1" applyNumberFormat="1" applyFill="1"/>
    <xf numFmtId="49" fontId="0" fillId="29" borderId="0" xfId="0" quotePrefix="1" applyNumberFormat="1" applyFill="1"/>
    <xf numFmtId="49" fontId="0" fillId="38" borderId="0" xfId="0" quotePrefix="1" applyNumberFormat="1" applyFill="1"/>
    <xf numFmtId="49" fontId="0" fillId="30" borderId="0" xfId="0" quotePrefix="1" applyNumberFormat="1" applyFill="1"/>
    <xf numFmtId="49" fontId="0" fillId="28" borderId="0" xfId="0" quotePrefix="1" applyNumberFormat="1" applyFill="1"/>
    <xf numFmtId="49" fontId="0" fillId="73" borderId="0" xfId="0" quotePrefix="1" applyNumberFormat="1" applyFill="1"/>
    <xf numFmtId="49" fontId="0" fillId="61" borderId="0" xfId="0" quotePrefix="1" applyNumberFormat="1" applyFill="1"/>
    <xf numFmtId="49" fontId="0" fillId="66" borderId="0" xfId="0" quotePrefix="1" applyNumberFormat="1" applyFill="1"/>
    <xf numFmtId="49" fontId="0" fillId="37" borderId="0" xfId="0" quotePrefix="1" applyNumberFormat="1" applyFill="1"/>
    <xf numFmtId="49" fontId="0" fillId="32" borderId="0" xfId="0" quotePrefix="1" applyNumberFormat="1" applyFill="1"/>
    <xf numFmtId="49" fontId="0" fillId="74" borderId="0" xfId="0" quotePrefix="1" applyNumberFormat="1" applyFill="1"/>
    <xf numFmtId="49" fontId="0" fillId="31" borderId="0" xfId="0" quotePrefix="1" applyNumberFormat="1" applyFill="1"/>
    <xf numFmtId="49" fontId="0" fillId="62" borderId="0" xfId="0" quotePrefix="1" applyNumberFormat="1" applyFill="1"/>
    <xf numFmtId="49" fontId="0" fillId="55" borderId="0" xfId="0" quotePrefix="1" applyNumberFormat="1" applyFill="1"/>
    <xf numFmtId="49" fontId="0" fillId="70" borderId="0" xfId="0" quotePrefix="1" applyNumberFormat="1" applyFill="1"/>
    <xf numFmtId="49" fontId="0" fillId="63" borderId="0" xfId="0" quotePrefix="1" applyNumberFormat="1" applyFill="1"/>
    <xf numFmtId="49" fontId="0" fillId="64" borderId="0" xfId="0" quotePrefix="1" applyNumberFormat="1" applyFill="1"/>
    <xf numFmtId="49" fontId="0" fillId="65" borderId="0" xfId="0" quotePrefix="1" applyNumberFormat="1" applyFill="1"/>
    <xf numFmtId="49" fontId="0" fillId="71" borderId="0" xfId="0" quotePrefix="1" applyNumberFormat="1" applyFill="1"/>
    <xf numFmtId="49" fontId="0" fillId="67" borderId="0" xfId="0" quotePrefix="1" applyNumberFormat="1" applyFill="1"/>
    <xf numFmtId="49" fontId="0" fillId="69" borderId="0" xfId="0" quotePrefix="1" applyNumberFormat="1" applyFill="1"/>
    <xf numFmtId="49" fontId="0" fillId="68" borderId="0" xfId="0" quotePrefix="1" applyNumberFormat="1" applyFill="1"/>
    <xf numFmtId="0" fontId="3" fillId="88" borderId="4" xfId="0" applyNumberFormat="1" applyFont="1" applyFill="1" applyBorder="1"/>
    <xf numFmtId="0" fontId="3" fillId="89" borderId="4" xfId="0" applyNumberFormat="1" applyFont="1" applyFill="1" applyBorder="1"/>
    <xf numFmtId="0" fontId="3" fillId="90" borderId="4" xfId="0" applyNumberFormat="1" applyFont="1" applyFill="1" applyBorder="1"/>
    <xf numFmtId="0" fontId="3" fillId="91" borderId="4" xfId="0" applyNumberFormat="1" applyFont="1" applyFill="1" applyBorder="1"/>
    <xf numFmtId="0" fontId="3" fillId="92" borderId="4" xfId="0" applyNumberFormat="1" applyFont="1" applyFill="1" applyBorder="1"/>
    <xf numFmtId="49" fontId="0" fillId="93" borderId="0" xfId="0" quotePrefix="1" applyNumberFormat="1" applyFill="1"/>
    <xf numFmtId="0" fontId="3" fillId="94" borderId="4" xfId="0" applyNumberFormat="1" applyFont="1" applyFill="1" applyBorder="1"/>
    <xf numFmtId="49" fontId="0" fillId="94" borderId="0" xfId="0" quotePrefix="1" applyNumberFormat="1" applyFill="1"/>
    <xf numFmtId="0" fontId="0" fillId="46" borderId="3" xfId="0" quotePrefix="1" applyFill="1" applyBorder="1"/>
    <xf numFmtId="0" fontId="0" fillId="95" borderId="3" xfId="0" quotePrefix="1" applyFill="1" applyBorder="1"/>
    <xf numFmtId="0" fontId="0" fillId="96" borderId="3" xfId="0" quotePrefix="1" applyFill="1" applyBorder="1"/>
    <xf numFmtId="0" fontId="2" fillId="97" borderId="3" xfId="0" quotePrefix="1" applyFont="1" applyFill="1" applyBorder="1"/>
    <xf numFmtId="0" fontId="2" fillId="98" borderId="3" xfId="0" quotePrefix="1" applyFont="1" applyFill="1" applyBorder="1"/>
    <xf numFmtId="0" fontId="0" fillId="99" borderId="0" xfId="0" applyFill="1"/>
    <xf numFmtId="0" fontId="0" fillId="100" borderId="3" xfId="0" quotePrefix="1" applyFill="1" applyBorder="1"/>
    <xf numFmtId="0" fontId="0" fillId="101" borderId="3" xfId="0" quotePrefix="1" applyFill="1" applyBorder="1"/>
    <xf numFmtId="49" fontId="0" fillId="102" borderId="0" xfId="0" quotePrefix="1" applyNumberFormat="1" applyFill="1"/>
    <xf numFmtId="49" fontId="0" fillId="56" borderId="0" xfId="0" quotePrefix="1" applyNumberFormat="1" applyFill="1"/>
    <xf numFmtId="49" fontId="2" fillId="105" borderId="0" xfId="0" quotePrefix="1" applyNumberFormat="1" applyFont="1" applyFill="1"/>
    <xf numFmtId="49" fontId="0" fillId="21" borderId="0" xfId="0" quotePrefix="1" applyNumberFormat="1" applyFill="1"/>
    <xf numFmtId="49" fontId="3" fillId="106" borderId="0" xfId="0" quotePrefix="1" applyNumberFormat="1" applyFont="1" applyFill="1"/>
    <xf numFmtId="49" fontId="2" fillId="107" borderId="0" xfId="0" quotePrefix="1" applyNumberFormat="1" applyFont="1" applyFill="1"/>
    <xf numFmtId="49" fontId="0" fillId="17" borderId="0" xfId="0" quotePrefix="1" applyNumberFormat="1" applyFill="1"/>
    <xf numFmtId="49" fontId="3" fillId="108" borderId="0" xfId="0" quotePrefix="1" applyNumberFormat="1" applyFont="1" applyFill="1"/>
    <xf numFmtId="49" fontId="0" fillId="109" borderId="0" xfId="0" quotePrefix="1" applyNumberFormat="1" applyFill="1"/>
    <xf numFmtId="49" fontId="0" fillId="110" borderId="0" xfId="0" quotePrefix="1" applyNumberFormat="1" applyFill="1"/>
    <xf numFmtId="49" fontId="0" fillId="111" borderId="0" xfId="0" quotePrefix="1" applyNumberFormat="1" applyFill="1"/>
    <xf numFmtId="49" fontId="2" fillId="112" borderId="0" xfId="0" quotePrefix="1" applyNumberFormat="1" applyFont="1" applyFill="1"/>
    <xf numFmtId="49" fontId="0" fillId="113" borderId="0" xfId="0" quotePrefix="1" applyNumberFormat="1" applyFill="1"/>
    <xf numFmtId="49" fontId="3" fillId="114" borderId="0" xfId="0" quotePrefix="1" applyNumberFormat="1" applyFont="1" applyFill="1"/>
    <xf numFmtId="49" fontId="3" fillId="115" borderId="0" xfId="0" quotePrefix="1" applyNumberFormat="1" applyFont="1" applyFill="1"/>
    <xf numFmtId="49" fontId="0" fillId="116" borderId="0" xfId="0" quotePrefix="1" applyNumberFormat="1" applyFill="1"/>
    <xf numFmtId="49" fontId="0" fillId="117" borderId="0" xfId="0" applyNumberFormat="1" applyFill="1"/>
    <xf numFmtId="49" fontId="2" fillId="118" borderId="0" xfId="0" quotePrefix="1" applyNumberFormat="1" applyFont="1" applyFill="1"/>
    <xf numFmtId="49" fontId="0" fillId="119" borderId="0" xfId="0" quotePrefix="1" applyNumberFormat="1" applyFill="1"/>
    <xf numFmtId="49" fontId="0" fillId="120" borderId="0" xfId="0" quotePrefix="1" applyNumberFormat="1" applyFill="1"/>
    <xf numFmtId="49" fontId="0" fillId="121" borderId="0" xfId="0" quotePrefix="1" applyNumberFormat="1" applyFill="1"/>
    <xf numFmtId="49" fontId="0" fillId="122" borderId="0" xfId="0" quotePrefix="1" applyNumberFormat="1" applyFill="1"/>
    <xf numFmtId="49" fontId="0" fillId="123" borderId="0" xfId="0" quotePrefix="1" applyNumberFormat="1" applyFill="1"/>
    <xf numFmtId="49" fontId="0" fillId="124" borderId="0" xfId="0" applyNumberFormat="1" applyFill="1"/>
    <xf numFmtId="49" fontId="3" fillId="125" borderId="0" xfId="0" quotePrefix="1" applyNumberFormat="1" applyFont="1" applyFill="1"/>
    <xf numFmtId="49" fontId="3" fillId="126" borderId="0" xfId="0" quotePrefix="1" applyNumberFormat="1" applyFont="1" applyFill="1"/>
    <xf numFmtId="49" fontId="12" fillId="103" borderId="0" xfId="3" applyNumberFormat="1"/>
    <xf numFmtId="49" fontId="13" fillId="104" borderId="0" xfId="4" applyNumberFormat="1"/>
    <xf numFmtId="49" fontId="0" fillId="36" borderId="0" xfId="0" quotePrefix="1" applyNumberFormat="1" applyFill="1"/>
    <xf numFmtId="49" fontId="3" fillId="127" borderId="0" xfId="0" quotePrefix="1" applyNumberFormat="1" applyFont="1" applyFill="1"/>
    <xf numFmtId="49" fontId="0" fillId="128" borderId="0" xfId="0" quotePrefix="1" applyNumberFormat="1" applyFill="1"/>
    <xf numFmtId="49" fontId="0" fillId="129" borderId="0" xfId="0" quotePrefix="1" applyNumberFormat="1" applyFill="1"/>
    <xf numFmtId="49" fontId="0" fillId="130" borderId="0" xfId="0" quotePrefix="1" applyNumberFormat="1" applyFill="1"/>
    <xf numFmtId="49" fontId="3" fillId="5" borderId="0" xfId="0" quotePrefix="1" applyNumberFormat="1" applyFont="1" applyFill="1"/>
    <xf numFmtId="49" fontId="3" fillId="131" borderId="0" xfId="0" quotePrefix="1" applyNumberFormat="1" applyFont="1" applyFill="1"/>
    <xf numFmtId="49" fontId="0" fillId="132" borderId="0" xfId="0" quotePrefix="1" applyNumberFormat="1" applyFill="1"/>
    <xf numFmtId="49" fontId="0" fillId="133" borderId="0" xfId="0" quotePrefix="1" applyNumberFormat="1" applyFill="1"/>
    <xf numFmtId="49" fontId="0" fillId="134" borderId="0" xfId="0" quotePrefix="1" applyNumberFormat="1" applyFill="1"/>
    <xf numFmtId="49" fontId="2" fillId="135" borderId="0" xfId="0" quotePrefix="1" applyNumberFormat="1" applyFont="1" applyFill="1"/>
    <xf numFmtId="49" fontId="2" fillId="136" borderId="0" xfId="0" quotePrefix="1" applyNumberFormat="1" applyFont="1" applyFill="1"/>
    <xf numFmtId="49" fontId="2" fillId="137" borderId="0" xfId="0" quotePrefix="1" applyNumberFormat="1" applyFont="1" applyFill="1"/>
    <xf numFmtId="49" fontId="0" fillId="138" borderId="0" xfId="0" quotePrefix="1" applyNumberFormat="1" applyFill="1"/>
    <xf numFmtId="49" fontId="0" fillId="139" borderId="0" xfId="0" quotePrefix="1" applyNumberFormat="1" applyFill="1"/>
    <xf numFmtId="0" fontId="1" fillId="2" borderId="0" xfId="0" applyFont="1" applyFill="1" applyBorder="1" applyAlignment="1">
      <alignment horizontal="center"/>
    </xf>
  </cellXfs>
  <cellStyles count="5">
    <cellStyle name="Calculation" xfId="2" builtinId="22"/>
    <cellStyle name="Good" xfId="3" builtinId="26"/>
    <cellStyle name="Neutral" xfId="4" builtinId="28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4B9C84"/>
      <color rgb="FF52B85D"/>
      <color rgb="FF52B854"/>
      <color rgb="FF4B9C7D"/>
      <color rgb="FF62B792"/>
      <color rgb="FF7BCA79"/>
      <color rgb="FFF7B039"/>
      <color rgb="FF645034"/>
      <color rgb="FF080808"/>
      <color rgb="FF35353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K40"/>
  <sheetViews>
    <sheetView topLeftCell="A4" workbookViewId="0">
      <selection activeCell="B37" sqref="B37"/>
    </sheetView>
  </sheetViews>
  <sheetFormatPr defaultRowHeight="15" x14ac:dyDescent="0.25"/>
  <cols>
    <col min="2" max="2" width="12.7109375" bestFit="1" customWidth="1"/>
  </cols>
  <sheetData>
    <row r="5" spans="1:11" x14ac:dyDescent="0.25">
      <c r="C5" s="200" t="s">
        <v>3</v>
      </c>
      <c r="D5" s="200"/>
      <c r="E5" s="200"/>
      <c r="F5" s="1"/>
      <c r="G5" s="200" t="s">
        <v>4</v>
      </c>
      <c r="H5" s="200"/>
      <c r="I5" s="200"/>
    </row>
    <row r="6" spans="1:11" x14ac:dyDescent="0.25">
      <c r="C6" s="2" t="s">
        <v>0</v>
      </c>
      <c r="D6" s="2" t="s">
        <v>1</v>
      </c>
      <c r="E6" s="2" t="s">
        <v>2</v>
      </c>
      <c r="F6" s="2"/>
      <c r="G6" s="2" t="s">
        <v>0</v>
      </c>
      <c r="H6" s="2" t="s">
        <v>1</v>
      </c>
      <c r="I6" s="2" t="s">
        <v>2</v>
      </c>
    </row>
    <row r="7" spans="1:11" x14ac:dyDescent="0.25">
      <c r="A7" t="s">
        <v>15</v>
      </c>
      <c r="B7" t="s">
        <v>5</v>
      </c>
      <c r="C7">
        <v>240</v>
      </c>
      <c r="D7">
        <v>240</v>
      </c>
      <c r="E7">
        <v>255</v>
      </c>
      <c r="G7">
        <f>ROUND(C7*100/255,0)</f>
        <v>94</v>
      </c>
      <c r="H7">
        <f t="shared" ref="H7:I7" si="0">ROUND(D7*100/255,0)</f>
        <v>94</v>
      </c>
      <c r="I7">
        <f t="shared" si="0"/>
        <v>100</v>
      </c>
      <c r="K7" t="str">
        <f>"--100-"&amp;G7&amp;"-"&amp;H7&amp;"-"&amp;I7&amp;"-100-500"</f>
        <v>--100-94-94-100-100-500</v>
      </c>
    </row>
    <row r="8" spans="1:11" x14ac:dyDescent="0.25">
      <c r="A8" t="s">
        <v>15</v>
      </c>
      <c r="B8" t="s">
        <v>6</v>
      </c>
      <c r="C8">
        <v>160</v>
      </c>
      <c r="D8">
        <v>160</v>
      </c>
      <c r="E8">
        <v>155</v>
      </c>
      <c r="G8">
        <f t="shared" ref="G8:G39" si="1">ROUND(C8*100/255,0)</f>
        <v>63</v>
      </c>
      <c r="H8">
        <f t="shared" ref="H8:H39" si="2">ROUND(D8*100/255,0)</f>
        <v>63</v>
      </c>
      <c r="I8">
        <f t="shared" ref="I8:I39" si="3">ROUND(E8*100/255,0)</f>
        <v>61</v>
      </c>
      <c r="K8" t="str">
        <f t="shared" ref="K8:K18" si="4">"--100-"&amp;G8&amp;"-"&amp;H8&amp;"-"&amp;I8&amp;"-100-500"</f>
        <v>--100-63-63-61-100-500</v>
      </c>
    </row>
    <row r="9" spans="1:11" x14ac:dyDescent="0.25">
      <c r="A9" t="s">
        <v>15</v>
      </c>
      <c r="B9" t="s">
        <v>7</v>
      </c>
      <c r="C9">
        <v>120</v>
      </c>
      <c r="D9">
        <v>170</v>
      </c>
      <c r="E9">
        <v>70</v>
      </c>
      <c r="G9">
        <f t="shared" si="1"/>
        <v>47</v>
      </c>
      <c r="H9">
        <f t="shared" si="2"/>
        <v>67</v>
      </c>
      <c r="I9">
        <f t="shared" si="3"/>
        <v>27</v>
      </c>
      <c r="K9" t="str">
        <f t="shared" si="4"/>
        <v>--100-47-67-27-100-500</v>
      </c>
    </row>
    <row r="10" spans="1:11" x14ac:dyDescent="0.25">
      <c r="A10" t="s">
        <v>15</v>
      </c>
      <c r="B10" t="s">
        <v>8</v>
      </c>
      <c r="C10">
        <v>150</v>
      </c>
      <c r="D10">
        <v>200</v>
      </c>
      <c r="E10">
        <v>100</v>
      </c>
      <c r="G10">
        <f t="shared" si="1"/>
        <v>59</v>
      </c>
      <c r="H10">
        <f t="shared" si="2"/>
        <v>78</v>
      </c>
      <c r="I10">
        <f t="shared" si="3"/>
        <v>39</v>
      </c>
      <c r="K10" t="str">
        <f t="shared" si="4"/>
        <v>--100-59-78-39-100-500</v>
      </c>
    </row>
    <row r="11" spans="1:11" x14ac:dyDescent="0.25">
      <c r="A11" t="s">
        <v>15</v>
      </c>
      <c r="B11" t="s">
        <v>9</v>
      </c>
      <c r="C11">
        <v>225</v>
      </c>
      <c r="D11">
        <v>200</v>
      </c>
      <c r="E11">
        <v>90</v>
      </c>
      <c r="G11">
        <f t="shared" si="1"/>
        <v>88</v>
      </c>
      <c r="H11">
        <f t="shared" si="2"/>
        <v>78</v>
      </c>
      <c r="I11">
        <f t="shared" si="3"/>
        <v>35</v>
      </c>
      <c r="K11" t="str">
        <f t="shared" si="4"/>
        <v>--100-88-78-35-100-500</v>
      </c>
    </row>
    <row r="12" spans="1:11" x14ac:dyDescent="0.25">
      <c r="A12" t="s">
        <v>15</v>
      </c>
      <c r="B12" t="s">
        <v>10</v>
      </c>
      <c r="C12">
        <v>135</v>
      </c>
      <c r="D12">
        <v>185</v>
      </c>
      <c r="E12">
        <v>85</v>
      </c>
      <c r="G12">
        <f t="shared" si="1"/>
        <v>53</v>
      </c>
      <c r="H12">
        <f t="shared" si="2"/>
        <v>73</v>
      </c>
      <c r="I12">
        <f t="shared" si="3"/>
        <v>33</v>
      </c>
      <c r="K12" t="str">
        <f t="shared" si="4"/>
        <v>--100-53-73-33-100-500</v>
      </c>
    </row>
    <row r="13" spans="1:11" x14ac:dyDescent="0.25">
      <c r="A13" t="s">
        <v>15</v>
      </c>
      <c r="B13" t="s">
        <v>17</v>
      </c>
      <c r="C13">
        <v>180</v>
      </c>
      <c r="D13">
        <v>140</v>
      </c>
      <c r="E13">
        <v>60</v>
      </c>
      <c r="G13">
        <f t="shared" si="1"/>
        <v>71</v>
      </c>
      <c r="H13">
        <f t="shared" si="2"/>
        <v>55</v>
      </c>
      <c r="I13">
        <f t="shared" si="3"/>
        <v>24</v>
      </c>
      <c r="K13" t="str">
        <f t="shared" si="4"/>
        <v>--100-71-55-24-100-500</v>
      </c>
    </row>
    <row r="14" spans="1:11" x14ac:dyDescent="0.25">
      <c r="A14" t="s">
        <v>15</v>
      </c>
      <c r="B14" t="s">
        <v>11</v>
      </c>
      <c r="C14">
        <v>230</v>
      </c>
      <c r="D14">
        <v>245</v>
      </c>
      <c r="E14">
        <v>154</v>
      </c>
      <c r="G14">
        <f t="shared" si="1"/>
        <v>90</v>
      </c>
      <c r="H14">
        <f t="shared" si="2"/>
        <v>96</v>
      </c>
      <c r="I14">
        <f t="shared" si="3"/>
        <v>60</v>
      </c>
      <c r="K14" t="str">
        <f t="shared" si="4"/>
        <v>--100-90-96-60-100-500</v>
      </c>
    </row>
    <row r="15" spans="1:11" x14ac:dyDescent="0.25">
      <c r="A15" t="s">
        <v>15</v>
      </c>
      <c r="B15" t="s">
        <v>12</v>
      </c>
      <c r="C15">
        <v>175</v>
      </c>
      <c r="D15">
        <v>220</v>
      </c>
      <c r="E15">
        <v>160</v>
      </c>
      <c r="G15">
        <f t="shared" si="1"/>
        <v>69</v>
      </c>
      <c r="H15">
        <f t="shared" si="2"/>
        <v>86</v>
      </c>
      <c r="I15">
        <f t="shared" si="3"/>
        <v>63</v>
      </c>
      <c r="K15" t="str">
        <f t="shared" si="4"/>
        <v>--100-69-86-63-100-500</v>
      </c>
    </row>
    <row r="16" spans="1:11" x14ac:dyDescent="0.25">
      <c r="A16" t="s">
        <v>15</v>
      </c>
      <c r="B16" t="s">
        <v>16</v>
      </c>
      <c r="C16">
        <v>210</v>
      </c>
      <c r="D16">
        <v>190</v>
      </c>
      <c r="E16">
        <v>120</v>
      </c>
      <c r="G16">
        <f t="shared" si="1"/>
        <v>82</v>
      </c>
      <c r="H16">
        <f t="shared" si="2"/>
        <v>75</v>
      </c>
      <c r="I16">
        <f t="shared" si="3"/>
        <v>47</v>
      </c>
      <c r="K16" t="str">
        <f t="shared" si="4"/>
        <v>--100-82-75-47-100-500</v>
      </c>
    </row>
    <row r="17" spans="1:11" x14ac:dyDescent="0.25">
      <c r="A17" t="s">
        <v>15</v>
      </c>
      <c r="B17" t="s">
        <v>18</v>
      </c>
      <c r="C17">
        <v>245</v>
      </c>
      <c r="D17">
        <v>180</v>
      </c>
      <c r="E17">
        <v>110</v>
      </c>
      <c r="G17">
        <f t="shared" ref="G17:G18" si="5">ROUND(C17*100/255,0)</f>
        <v>96</v>
      </c>
      <c r="H17">
        <f t="shared" ref="H17:H18" si="6">ROUND(D17*100/255,0)</f>
        <v>71</v>
      </c>
      <c r="I17">
        <f t="shared" ref="I17:I18" si="7">ROUND(E17*100/255,0)</f>
        <v>43</v>
      </c>
      <c r="K17" t="str">
        <f t="shared" si="4"/>
        <v>--100-96-71-43-100-500</v>
      </c>
    </row>
    <row r="18" spans="1:11" x14ac:dyDescent="0.25">
      <c r="A18" t="s">
        <v>15</v>
      </c>
      <c r="B18" t="s">
        <v>19</v>
      </c>
      <c r="C18">
        <v>230</v>
      </c>
      <c r="D18">
        <v>200</v>
      </c>
      <c r="E18">
        <v>130</v>
      </c>
      <c r="G18">
        <f t="shared" si="5"/>
        <v>90</v>
      </c>
      <c r="H18">
        <f t="shared" si="6"/>
        <v>78</v>
      </c>
      <c r="I18">
        <f t="shared" si="7"/>
        <v>51</v>
      </c>
      <c r="K18" t="str">
        <f t="shared" si="4"/>
        <v>--100-90-78-51-100-500</v>
      </c>
    </row>
    <row r="19" spans="1:11" x14ac:dyDescent="0.25">
      <c r="A19" t="s">
        <v>15</v>
      </c>
      <c r="B19" t="s">
        <v>20</v>
      </c>
      <c r="C19">
        <v>250</v>
      </c>
      <c r="D19">
        <v>205</v>
      </c>
      <c r="E19">
        <v>130</v>
      </c>
      <c r="G19">
        <f t="shared" ref="G19" si="8">ROUND(C19*100/255,0)</f>
        <v>98</v>
      </c>
      <c r="H19">
        <f t="shared" ref="H19" si="9">ROUND(D19*100/255,0)</f>
        <v>80</v>
      </c>
      <c r="I19">
        <f t="shared" ref="I19" si="10">ROUND(E19*100/255,0)</f>
        <v>51</v>
      </c>
      <c r="K19" t="str">
        <f t="shared" ref="K19" si="11">"--100-"&amp;G19&amp;"-"&amp;H19&amp;"-"&amp;I19&amp;"-100-500"</f>
        <v>--100-98-80-51-100-500</v>
      </c>
    </row>
    <row r="20" spans="1:11" x14ac:dyDescent="0.25">
      <c r="A20" t="s">
        <v>15</v>
      </c>
      <c r="B20" t="s">
        <v>21</v>
      </c>
      <c r="C20">
        <v>250</v>
      </c>
      <c r="D20">
        <v>205</v>
      </c>
      <c r="E20">
        <v>130</v>
      </c>
      <c r="G20">
        <f t="shared" ref="G20:G32" si="12">ROUND(C20*100/255,0)</f>
        <v>98</v>
      </c>
      <c r="H20">
        <f t="shared" ref="H20:H32" si="13">ROUND(D20*100/255,0)</f>
        <v>80</v>
      </c>
      <c r="I20">
        <f t="shared" ref="I20:I32" si="14">ROUND(E20*100/255,0)</f>
        <v>51</v>
      </c>
      <c r="K20" t="str">
        <f t="shared" ref="K20:K32" si="15">"--100-"&amp;G20&amp;"-"&amp;H20&amp;"-"&amp;I20&amp;"-100-500"</f>
        <v>--100-98-80-51-100-500</v>
      </c>
    </row>
    <row r="21" spans="1:11" x14ac:dyDescent="0.25">
      <c r="A21" t="s">
        <v>15</v>
      </c>
      <c r="B21" t="s">
        <v>24</v>
      </c>
      <c r="C21">
        <v>235</v>
      </c>
      <c r="D21">
        <v>195</v>
      </c>
      <c r="E21">
        <v>185</v>
      </c>
      <c r="G21">
        <f t="shared" ref="G21" si="16">ROUND(C21*100/255,0)</f>
        <v>92</v>
      </c>
      <c r="H21">
        <f t="shared" ref="H21" si="17">ROUND(D21*100/255,0)</f>
        <v>76</v>
      </c>
      <c r="I21">
        <f t="shared" ref="I21" si="18">ROUND(E21*100/255,0)</f>
        <v>73</v>
      </c>
      <c r="K21" t="str">
        <f t="shared" ref="K21" si="19">"--100-"&amp;G21&amp;"-"&amp;H21&amp;"-"&amp;I21&amp;"-100-500"</f>
        <v>--100-92-76-73-100-500</v>
      </c>
    </row>
    <row r="23" spans="1:11" x14ac:dyDescent="0.25">
      <c r="A23" t="s">
        <v>15</v>
      </c>
      <c r="B23" t="s">
        <v>31</v>
      </c>
      <c r="C23">
        <v>100</v>
      </c>
      <c r="D23">
        <v>180</v>
      </c>
      <c r="E23">
        <v>225</v>
      </c>
      <c r="G23">
        <f t="shared" ref="G23:G26" si="20">ROUND(C23*100/255,0)</f>
        <v>39</v>
      </c>
      <c r="H23">
        <f t="shared" ref="H23:H26" si="21">ROUND(D23*100/255,0)</f>
        <v>71</v>
      </c>
      <c r="I23">
        <f t="shared" ref="I23:I26" si="22">ROUND(E23*100/255,0)</f>
        <v>88</v>
      </c>
      <c r="K23" t="str">
        <f>"--100-"&amp;G23&amp;"-"&amp;H23&amp;"-"&amp;I23&amp;"-100-0"</f>
        <v>--100-39-71-88-100-0</v>
      </c>
    </row>
    <row r="24" spans="1:11" x14ac:dyDescent="0.25">
      <c r="A24" t="s">
        <v>15</v>
      </c>
      <c r="B24" t="s">
        <v>30</v>
      </c>
      <c r="C24">
        <v>80</v>
      </c>
      <c r="D24">
        <v>160</v>
      </c>
      <c r="E24">
        <v>205</v>
      </c>
      <c r="G24">
        <f t="shared" si="20"/>
        <v>31</v>
      </c>
      <c r="H24">
        <f t="shared" si="21"/>
        <v>63</v>
      </c>
      <c r="I24">
        <f t="shared" si="22"/>
        <v>80</v>
      </c>
      <c r="K24" t="str">
        <f t="shared" ref="K24:K26" si="23">"--100-"&amp;G24&amp;"-"&amp;H24&amp;"-"&amp;I24&amp;"-100-0"</f>
        <v>--100-31-63-80-100-0</v>
      </c>
    </row>
    <row r="25" spans="1:11" x14ac:dyDescent="0.25">
      <c r="A25" t="s">
        <v>15</v>
      </c>
      <c r="B25" t="s">
        <v>32</v>
      </c>
      <c r="C25">
        <v>60</v>
      </c>
      <c r="D25">
        <v>140</v>
      </c>
      <c r="E25">
        <v>185</v>
      </c>
      <c r="G25">
        <f t="shared" si="20"/>
        <v>24</v>
      </c>
      <c r="H25">
        <f t="shared" si="21"/>
        <v>55</v>
      </c>
      <c r="I25">
        <f t="shared" si="22"/>
        <v>73</v>
      </c>
      <c r="K25" t="str">
        <f t="shared" si="23"/>
        <v>--100-24-55-73-100-0</v>
      </c>
    </row>
    <row r="26" spans="1:11" x14ac:dyDescent="0.25">
      <c r="A26" t="s">
        <v>15</v>
      </c>
      <c r="B26" t="s">
        <v>33</v>
      </c>
      <c r="C26">
        <v>40</v>
      </c>
      <c r="D26">
        <v>120</v>
      </c>
      <c r="E26">
        <v>165</v>
      </c>
      <c r="G26">
        <f t="shared" si="20"/>
        <v>16</v>
      </c>
      <c r="H26">
        <f t="shared" si="21"/>
        <v>47</v>
      </c>
      <c r="I26">
        <f t="shared" si="22"/>
        <v>65</v>
      </c>
      <c r="K26" t="str">
        <f t="shared" si="23"/>
        <v>--100-16-47-65-100-0</v>
      </c>
    </row>
    <row r="32" spans="1:11" x14ac:dyDescent="0.25">
      <c r="A32" t="s">
        <v>15</v>
      </c>
      <c r="B32" t="s">
        <v>23</v>
      </c>
      <c r="C32">
        <v>178</v>
      </c>
      <c r="D32">
        <v>209</v>
      </c>
      <c r="E32">
        <v>168</v>
      </c>
      <c r="G32">
        <f t="shared" si="12"/>
        <v>70</v>
      </c>
      <c r="H32">
        <f t="shared" si="13"/>
        <v>82</v>
      </c>
      <c r="I32">
        <f t="shared" si="14"/>
        <v>66</v>
      </c>
      <c r="K32" t="str">
        <f t="shared" si="15"/>
        <v>--100-70-82-66-100-500</v>
      </c>
    </row>
    <row r="33" spans="1:11" x14ac:dyDescent="0.25">
      <c r="A33" t="s">
        <v>15</v>
      </c>
      <c r="B33" t="s">
        <v>25</v>
      </c>
      <c r="C33">
        <v>123</v>
      </c>
      <c r="D33">
        <v>171</v>
      </c>
      <c r="E33">
        <v>106</v>
      </c>
      <c r="G33">
        <f t="shared" ref="G33" si="24">ROUND(C33*100/255,0)</f>
        <v>48</v>
      </c>
      <c r="H33">
        <f t="shared" ref="H33" si="25">ROUND(D33*100/255,0)</f>
        <v>67</v>
      </c>
      <c r="I33">
        <f t="shared" ref="I33" si="26">ROUND(E33*100/255,0)</f>
        <v>42</v>
      </c>
      <c r="K33" t="str">
        <f t="shared" ref="K33" si="27">"--100-"&amp;G33&amp;"-"&amp;H33&amp;"-"&amp;I33&amp;"-100-500"</f>
        <v>--100-48-67-42-100-500</v>
      </c>
    </row>
    <row r="34" spans="1:11" x14ac:dyDescent="0.25">
      <c r="A34" t="s">
        <v>15</v>
      </c>
      <c r="B34" t="s">
        <v>26</v>
      </c>
      <c r="C34">
        <v>137</v>
      </c>
      <c r="D34">
        <v>201</v>
      </c>
      <c r="E34">
        <v>191</v>
      </c>
      <c r="G34">
        <f t="shared" ref="G34" si="28">ROUND(C34*100/255,0)</f>
        <v>54</v>
      </c>
      <c r="H34">
        <f t="shared" ref="H34" si="29">ROUND(D34*100/255,0)</f>
        <v>79</v>
      </c>
      <c r="I34">
        <f t="shared" ref="I34" si="30">ROUND(E34*100/255,0)</f>
        <v>75</v>
      </c>
      <c r="K34" t="str">
        <f t="shared" ref="K34" si="31">"--100-"&amp;G34&amp;"-"&amp;H34&amp;"-"&amp;I34&amp;"-100-500"</f>
        <v>--100-54-79-75-100-500</v>
      </c>
    </row>
    <row r="35" spans="1:11" x14ac:dyDescent="0.25">
      <c r="A35" t="s">
        <v>15</v>
      </c>
      <c r="B35" t="s">
        <v>27</v>
      </c>
      <c r="C35">
        <v>202</v>
      </c>
      <c r="D35">
        <v>231</v>
      </c>
      <c r="E35">
        <v>201</v>
      </c>
      <c r="G35">
        <f t="shared" ref="G35" si="32">ROUND(C35*100/255,0)</f>
        <v>79</v>
      </c>
      <c r="H35">
        <f t="shared" ref="H35" si="33">ROUND(D35*100/255,0)</f>
        <v>91</v>
      </c>
      <c r="I35">
        <f t="shared" ref="I35" si="34">ROUND(E35*100/255,0)</f>
        <v>79</v>
      </c>
      <c r="K35" t="str">
        <f t="shared" ref="K35" si="35">"--100-"&amp;G35&amp;"-"&amp;H35&amp;"-"&amp;I35&amp;"-100-500"</f>
        <v>--100-79-91-79-100-500</v>
      </c>
    </row>
    <row r="36" spans="1:11" x14ac:dyDescent="0.25">
      <c r="A36" t="s">
        <v>15</v>
      </c>
      <c r="B36" t="s">
        <v>28</v>
      </c>
      <c r="C36">
        <v>155</v>
      </c>
      <c r="D36">
        <v>210</v>
      </c>
      <c r="E36">
        <v>190</v>
      </c>
      <c r="G36">
        <f t="shared" ref="G36" si="36">ROUND(C36*100/255,0)</f>
        <v>61</v>
      </c>
      <c r="H36">
        <f t="shared" ref="H36" si="37">ROUND(D36*100/255,0)</f>
        <v>82</v>
      </c>
      <c r="I36">
        <f t="shared" ref="I36" si="38">ROUND(E36*100/255,0)</f>
        <v>75</v>
      </c>
      <c r="K36" t="str">
        <f t="shared" ref="K36" si="39">"--100-"&amp;G36&amp;"-"&amp;H36&amp;"-"&amp;I36&amp;"-100-500"</f>
        <v>--100-61-82-75-100-500</v>
      </c>
    </row>
    <row r="37" spans="1:11" x14ac:dyDescent="0.25">
      <c r="A37" t="s">
        <v>15</v>
      </c>
      <c r="B37" t="s">
        <v>29</v>
      </c>
      <c r="C37">
        <v>208</v>
      </c>
      <c r="D37">
        <v>198</v>
      </c>
      <c r="E37">
        <v>89</v>
      </c>
      <c r="G37">
        <f t="shared" ref="G37" si="40">ROUND(C37*100/255,0)</f>
        <v>82</v>
      </c>
      <c r="H37">
        <f t="shared" ref="H37" si="41">ROUND(D37*100/255,0)</f>
        <v>78</v>
      </c>
      <c r="I37">
        <f t="shared" ref="I37" si="42">ROUND(E37*100/255,0)</f>
        <v>35</v>
      </c>
      <c r="K37" t="str">
        <f t="shared" ref="K37" si="43">"--100-"&amp;G37&amp;"-"&amp;H37&amp;"-"&amp;I37&amp;"-100-500"</f>
        <v>--100-82-78-35-100-500</v>
      </c>
    </row>
    <row r="39" spans="1:11" x14ac:dyDescent="0.25">
      <c r="A39" t="s">
        <v>14</v>
      </c>
      <c r="B39" t="s">
        <v>13</v>
      </c>
      <c r="C39">
        <v>76</v>
      </c>
      <c r="D39">
        <v>142</v>
      </c>
      <c r="E39">
        <v>89</v>
      </c>
      <c r="G39">
        <f t="shared" si="1"/>
        <v>30</v>
      </c>
      <c r="H39">
        <f t="shared" si="2"/>
        <v>56</v>
      </c>
      <c r="I39">
        <f t="shared" si="3"/>
        <v>35</v>
      </c>
      <c r="K39" t="str">
        <f t="shared" ref="K39:K40" si="44">"--100-"&amp;G39&amp;"-"&amp;H39&amp;"-"&amp;I39&amp;"-100-500"</f>
        <v>--100-30-56-35-100-500</v>
      </c>
    </row>
    <row r="40" spans="1:11" x14ac:dyDescent="0.25">
      <c r="A40" t="s">
        <v>14</v>
      </c>
      <c r="B40" t="s">
        <v>22</v>
      </c>
      <c r="C40">
        <v>209</v>
      </c>
      <c r="D40">
        <v>247</v>
      </c>
      <c r="E40">
        <v>150</v>
      </c>
      <c r="G40">
        <f t="shared" ref="G40" si="45">ROUND(C40*100/255,0)</f>
        <v>82</v>
      </c>
      <c r="H40">
        <f t="shared" ref="H40" si="46">ROUND(D40*100/255,0)</f>
        <v>97</v>
      </c>
      <c r="I40">
        <f t="shared" ref="I40" si="47">ROUND(E40*100/255,0)</f>
        <v>59</v>
      </c>
      <c r="K40" t="str">
        <f t="shared" si="44"/>
        <v>--100-82-97-59-100-500</v>
      </c>
    </row>
  </sheetData>
  <mergeCells count="2">
    <mergeCell ref="C5:E5"/>
    <mergeCell ref="G5:I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R31"/>
  <sheetViews>
    <sheetView workbookViewId="0">
      <selection activeCell="D30" sqref="D30"/>
    </sheetView>
  </sheetViews>
  <sheetFormatPr defaultRowHeight="15" x14ac:dyDescent="0.25"/>
  <cols>
    <col min="1" max="1" width="10.7109375" bestFit="1" customWidth="1"/>
    <col min="2" max="2" width="17.85546875" bestFit="1" customWidth="1"/>
    <col min="3" max="3" width="17.85546875" customWidth="1"/>
    <col min="4" max="6" width="12.7109375" style="5" bestFit="1" customWidth="1"/>
    <col min="7" max="7" width="11.28515625" style="5" bestFit="1" customWidth="1"/>
    <col min="10" max="10" width="6" bestFit="1" customWidth="1"/>
    <col min="11" max="11" width="9.28515625" bestFit="1" customWidth="1"/>
    <col min="12" max="12" width="10.85546875" bestFit="1" customWidth="1"/>
    <col min="13" max="13" width="11.28515625" bestFit="1" customWidth="1"/>
    <col min="14" max="14" width="12.42578125" bestFit="1" customWidth="1"/>
    <col min="15" max="15" width="15.28515625" bestFit="1" customWidth="1"/>
    <col min="16" max="16" width="11.140625" bestFit="1" customWidth="1"/>
    <col min="17" max="17" width="16.85546875" bestFit="1" customWidth="1"/>
    <col min="18" max="18" width="7.28515625" bestFit="1" customWidth="1"/>
  </cols>
  <sheetData>
    <row r="3" spans="1:18" x14ac:dyDescent="0.25">
      <c r="B3" s="3" t="s">
        <v>56</v>
      </c>
      <c r="C3" s="3" t="s">
        <v>57</v>
      </c>
      <c r="D3" s="4" t="s">
        <v>42</v>
      </c>
      <c r="E3" s="4" t="s">
        <v>43</v>
      </c>
      <c r="F3" s="4" t="s">
        <v>49</v>
      </c>
      <c r="G3" s="4" t="s">
        <v>39</v>
      </c>
    </row>
    <row r="4" spans="1:18" x14ac:dyDescent="0.25">
      <c r="K4" t="s">
        <v>8</v>
      </c>
      <c r="L4" t="s">
        <v>110</v>
      </c>
      <c r="M4" t="s">
        <v>59</v>
      </c>
      <c r="N4" t="s">
        <v>62</v>
      </c>
      <c r="O4" t="s">
        <v>66</v>
      </c>
      <c r="P4" t="s">
        <v>108</v>
      </c>
      <c r="Q4" t="s">
        <v>109</v>
      </c>
      <c r="R4" t="s">
        <v>98</v>
      </c>
    </row>
    <row r="6" spans="1:18" x14ac:dyDescent="0.25">
      <c r="A6" t="s">
        <v>35</v>
      </c>
      <c r="B6" t="s">
        <v>36</v>
      </c>
      <c r="D6" s="6" t="s">
        <v>38</v>
      </c>
      <c r="E6" s="5" t="s">
        <v>40</v>
      </c>
      <c r="F6" s="5" t="s">
        <v>40</v>
      </c>
      <c r="G6" s="5" t="s">
        <v>40</v>
      </c>
      <c r="J6" s="5" t="s">
        <v>34</v>
      </c>
      <c r="K6" s="5" t="s">
        <v>50</v>
      </c>
      <c r="L6" s="5" t="s">
        <v>111</v>
      </c>
      <c r="M6" s="5" t="s">
        <v>113</v>
      </c>
      <c r="N6" s="5" t="s">
        <v>114</v>
      </c>
      <c r="O6" s="5" t="s">
        <v>115</v>
      </c>
      <c r="P6" s="5" t="s">
        <v>116</v>
      </c>
      <c r="Q6" s="5" t="s">
        <v>117</v>
      </c>
      <c r="R6" t="s">
        <v>112</v>
      </c>
    </row>
    <row r="7" spans="1:18" x14ac:dyDescent="0.25">
      <c r="B7" t="s">
        <v>37</v>
      </c>
      <c r="D7" s="7" t="s">
        <v>41</v>
      </c>
      <c r="E7" s="5" t="s">
        <v>40</v>
      </c>
      <c r="F7" s="5" t="s">
        <v>40</v>
      </c>
      <c r="G7" s="5" t="s">
        <v>40</v>
      </c>
      <c r="J7" s="5" t="s">
        <v>6</v>
      </c>
    </row>
    <row r="8" spans="1:18" x14ac:dyDescent="0.25">
      <c r="B8" t="s">
        <v>44</v>
      </c>
      <c r="D8" s="6" t="s">
        <v>38</v>
      </c>
      <c r="E8" s="8" t="s">
        <v>45</v>
      </c>
      <c r="F8" s="5" t="s">
        <v>40</v>
      </c>
      <c r="G8" s="5" t="s">
        <v>40</v>
      </c>
      <c r="J8" t="s">
        <v>118</v>
      </c>
      <c r="K8" t="s">
        <v>119</v>
      </c>
      <c r="L8" t="s">
        <v>120</v>
      </c>
      <c r="R8" t="s">
        <v>18</v>
      </c>
    </row>
    <row r="9" spans="1:18" x14ac:dyDescent="0.25">
      <c r="B9" t="s">
        <v>46</v>
      </c>
      <c r="D9" s="9" t="s">
        <v>47</v>
      </c>
      <c r="E9" s="8" t="s">
        <v>45</v>
      </c>
      <c r="F9" s="5" t="s">
        <v>40</v>
      </c>
      <c r="G9" s="5" t="s">
        <v>40</v>
      </c>
      <c r="L9" t="s">
        <v>121</v>
      </c>
    </row>
    <row r="10" spans="1:18" x14ac:dyDescent="0.25">
      <c r="B10" t="s">
        <v>48</v>
      </c>
      <c r="D10" s="6" t="s">
        <v>38</v>
      </c>
      <c r="E10" s="8" t="s">
        <v>45</v>
      </c>
      <c r="F10" s="10" t="s">
        <v>52</v>
      </c>
      <c r="G10" s="5" t="s">
        <v>40</v>
      </c>
      <c r="L10" t="s">
        <v>122</v>
      </c>
    </row>
    <row r="11" spans="1:18" x14ac:dyDescent="0.25">
      <c r="B11" t="s">
        <v>93</v>
      </c>
      <c r="D11" s="26" t="s">
        <v>94</v>
      </c>
      <c r="E11" s="5" t="s">
        <v>40</v>
      </c>
      <c r="F11" s="5" t="s">
        <v>40</v>
      </c>
      <c r="G11" s="5" t="s">
        <v>40</v>
      </c>
      <c r="J11" s="5" t="s">
        <v>54</v>
      </c>
      <c r="N11" t="s">
        <v>124</v>
      </c>
    </row>
    <row r="12" spans="1:18" x14ac:dyDescent="0.25">
      <c r="A12" t="s">
        <v>34</v>
      </c>
      <c r="B12" t="s">
        <v>50</v>
      </c>
      <c r="C12" t="s">
        <v>8</v>
      </c>
      <c r="D12" s="11" t="s">
        <v>51</v>
      </c>
      <c r="E12" s="5" t="s">
        <v>40</v>
      </c>
      <c r="F12" s="5" t="s">
        <v>40</v>
      </c>
      <c r="G12" s="12" t="s">
        <v>53</v>
      </c>
      <c r="J12" t="s">
        <v>69</v>
      </c>
      <c r="N12" t="s">
        <v>123</v>
      </c>
    </row>
    <row r="13" spans="1:18" x14ac:dyDescent="0.25">
      <c r="A13" t="s">
        <v>34</v>
      </c>
      <c r="B13" t="s">
        <v>75</v>
      </c>
      <c r="C13" t="s">
        <v>76</v>
      </c>
      <c r="D13" s="11" t="s">
        <v>51</v>
      </c>
      <c r="E13" s="5" t="s">
        <v>40</v>
      </c>
      <c r="F13" s="5" t="s">
        <v>40</v>
      </c>
      <c r="G13" s="12" t="s">
        <v>53</v>
      </c>
      <c r="N13" t="s">
        <v>125</v>
      </c>
    </row>
    <row r="14" spans="1:18" x14ac:dyDescent="0.25">
      <c r="A14" t="s">
        <v>34</v>
      </c>
      <c r="B14" t="s">
        <v>75</v>
      </c>
      <c r="C14" t="s">
        <v>77</v>
      </c>
      <c r="D14" s="11" t="s">
        <v>51</v>
      </c>
      <c r="E14" s="5" t="s">
        <v>40</v>
      </c>
      <c r="F14" s="5" t="s">
        <v>40</v>
      </c>
      <c r="G14" s="12" t="s">
        <v>53</v>
      </c>
    </row>
    <row r="15" spans="1:18" x14ac:dyDescent="0.25">
      <c r="A15" t="s">
        <v>69</v>
      </c>
      <c r="B15" t="s">
        <v>59</v>
      </c>
      <c r="C15" t="s">
        <v>70</v>
      </c>
      <c r="D15" s="15" t="s">
        <v>61</v>
      </c>
      <c r="E15" s="5" t="s">
        <v>40</v>
      </c>
      <c r="F15" s="5" t="s">
        <v>40</v>
      </c>
      <c r="G15" s="14" t="s">
        <v>55</v>
      </c>
    </row>
    <row r="16" spans="1:18" x14ac:dyDescent="0.25">
      <c r="A16" t="s">
        <v>69</v>
      </c>
      <c r="B16" t="s">
        <v>62</v>
      </c>
      <c r="C16" t="s">
        <v>71</v>
      </c>
      <c r="D16" s="16" t="s">
        <v>65</v>
      </c>
      <c r="E16" s="5" t="s">
        <v>40</v>
      </c>
      <c r="F16" s="5" t="s">
        <v>40</v>
      </c>
      <c r="G16" s="17" t="s">
        <v>64</v>
      </c>
    </row>
    <row r="17" spans="1:7" x14ac:dyDescent="0.25">
      <c r="A17" t="s">
        <v>69</v>
      </c>
      <c r="B17" t="s">
        <v>66</v>
      </c>
      <c r="C17" t="s">
        <v>72</v>
      </c>
      <c r="D17" s="13" t="s">
        <v>58</v>
      </c>
      <c r="E17" s="5" t="s">
        <v>40</v>
      </c>
      <c r="F17" s="5" t="s">
        <v>40</v>
      </c>
      <c r="G17" s="18" t="s">
        <v>68</v>
      </c>
    </row>
    <row r="18" spans="1:7" x14ac:dyDescent="0.25">
      <c r="A18" t="s">
        <v>69</v>
      </c>
      <c r="B18" t="s">
        <v>80</v>
      </c>
      <c r="C18" t="s">
        <v>8</v>
      </c>
      <c r="D18" s="19" t="s">
        <v>74</v>
      </c>
      <c r="E18" s="5" t="s">
        <v>40</v>
      </c>
      <c r="F18" s="5" t="s">
        <v>40</v>
      </c>
      <c r="G18" s="20" t="s">
        <v>73</v>
      </c>
    </row>
    <row r="19" spans="1:7" x14ac:dyDescent="0.25">
      <c r="A19" t="s">
        <v>69</v>
      </c>
      <c r="B19" t="s">
        <v>106</v>
      </c>
      <c r="C19" t="s">
        <v>107</v>
      </c>
      <c r="D19" s="13" t="s">
        <v>58</v>
      </c>
      <c r="E19" s="5" t="s">
        <v>40</v>
      </c>
      <c r="F19" s="5" t="s">
        <v>40</v>
      </c>
      <c r="G19" s="20" t="s">
        <v>73</v>
      </c>
    </row>
    <row r="20" spans="1:7" x14ac:dyDescent="0.25">
      <c r="A20" t="s">
        <v>54</v>
      </c>
      <c r="B20" t="s">
        <v>8</v>
      </c>
      <c r="C20" t="s">
        <v>8</v>
      </c>
      <c r="D20" s="13" t="s">
        <v>58</v>
      </c>
      <c r="E20" s="5" t="s">
        <v>40</v>
      </c>
      <c r="F20" s="5" t="s">
        <v>40</v>
      </c>
      <c r="G20" s="14" t="s">
        <v>55</v>
      </c>
    </row>
    <row r="21" spans="1:7" x14ac:dyDescent="0.25">
      <c r="A21" t="s">
        <v>54</v>
      </c>
      <c r="B21" t="s">
        <v>59</v>
      </c>
      <c r="C21" t="s">
        <v>60</v>
      </c>
      <c r="D21" s="15" t="s">
        <v>61</v>
      </c>
      <c r="E21" s="5" t="s">
        <v>40</v>
      </c>
      <c r="F21" s="5" t="s">
        <v>40</v>
      </c>
      <c r="G21" s="14" t="s">
        <v>55</v>
      </c>
    </row>
    <row r="22" spans="1:7" x14ac:dyDescent="0.25">
      <c r="A22" t="s">
        <v>54</v>
      </c>
      <c r="B22" t="s">
        <v>62</v>
      </c>
      <c r="C22" t="s">
        <v>63</v>
      </c>
      <c r="D22" s="16" t="s">
        <v>65</v>
      </c>
      <c r="E22" s="5" t="s">
        <v>40</v>
      </c>
      <c r="F22" s="5" t="s">
        <v>40</v>
      </c>
      <c r="G22" s="17" t="s">
        <v>64</v>
      </c>
    </row>
    <row r="23" spans="1:7" x14ac:dyDescent="0.25">
      <c r="A23" t="s">
        <v>54</v>
      </c>
      <c r="B23" t="s">
        <v>66</v>
      </c>
      <c r="C23" t="s">
        <v>67</v>
      </c>
      <c r="D23" s="15" t="s">
        <v>61</v>
      </c>
      <c r="E23" s="13" t="s">
        <v>58</v>
      </c>
      <c r="F23" s="5" t="s">
        <v>40</v>
      </c>
      <c r="G23" s="18" t="s">
        <v>68</v>
      </c>
    </row>
    <row r="24" spans="1:7" x14ac:dyDescent="0.25">
      <c r="A24" t="s">
        <v>78</v>
      </c>
      <c r="B24" t="s">
        <v>79</v>
      </c>
      <c r="C24" t="s">
        <v>81</v>
      </c>
      <c r="D24" s="22" t="s">
        <v>83</v>
      </c>
      <c r="E24" s="5" t="s">
        <v>40</v>
      </c>
      <c r="F24" s="5" t="s">
        <v>40</v>
      </c>
      <c r="G24" s="21" t="s">
        <v>82</v>
      </c>
    </row>
    <row r="25" spans="1:7" x14ac:dyDescent="0.25">
      <c r="A25" t="s">
        <v>78</v>
      </c>
      <c r="B25" t="s">
        <v>84</v>
      </c>
      <c r="C25" t="s">
        <v>85</v>
      </c>
      <c r="D25" s="22" t="s">
        <v>83</v>
      </c>
      <c r="E25" s="13" t="s">
        <v>58</v>
      </c>
      <c r="F25" s="5" t="s">
        <v>40</v>
      </c>
      <c r="G25" s="21" t="s">
        <v>82</v>
      </c>
    </row>
    <row r="26" spans="1:7" x14ac:dyDescent="0.25">
      <c r="A26" t="s">
        <v>86</v>
      </c>
      <c r="B26" t="s">
        <v>87</v>
      </c>
      <c r="C26" t="s">
        <v>88</v>
      </c>
      <c r="D26" s="24" t="s">
        <v>90</v>
      </c>
      <c r="E26" s="5" t="s">
        <v>40</v>
      </c>
      <c r="F26" s="5" t="s">
        <v>40</v>
      </c>
      <c r="G26" s="23" t="s">
        <v>89</v>
      </c>
    </row>
    <row r="27" spans="1:7" x14ac:dyDescent="0.25">
      <c r="A27" t="s">
        <v>86</v>
      </c>
      <c r="B27" t="s">
        <v>91</v>
      </c>
      <c r="C27" t="s">
        <v>105</v>
      </c>
      <c r="D27" s="24" t="s">
        <v>90</v>
      </c>
      <c r="E27" s="5" t="s">
        <v>40</v>
      </c>
      <c r="F27" s="5" t="s">
        <v>40</v>
      </c>
      <c r="G27" s="25" t="s">
        <v>92</v>
      </c>
    </row>
    <row r="28" spans="1:7" x14ac:dyDescent="0.25">
      <c r="A28" t="s">
        <v>86</v>
      </c>
      <c r="B28" t="s">
        <v>95</v>
      </c>
      <c r="C28" t="s">
        <v>8</v>
      </c>
      <c r="D28" s="24" t="s">
        <v>90</v>
      </c>
      <c r="E28" s="5" t="s">
        <v>40</v>
      </c>
      <c r="F28" s="5" t="s">
        <v>40</v>
      </c>
      <c r="G28" s="23" t="s">
        <v>89</v>
      </c>
    </row>
    <row r="29" spans="1:7" x14ac:dyDescent="0.25">
      <c r="A29" t="s">
        <v>96</v>
      </c>
      <c r="B29" t="s">
        <v>97</v>
      </c>
      <c r="C29" t="s">
        <v>98</v>
      </c>
      <c r="D29" s="28" t="s">
        <v>100</v>
      </c>
      <c r="E29" s="8" t="s">
        <v>45</v>
      </c>
      <c r="F29" s="5" t="s">
        <v>40</v>
      </c>
      <c r="G29" s="27" t="s">
        <v>99</v>
      </c>
    </row>
    <row r="30" spans="1:7" x14ac:dyDescent="0.25">
      <c r="A30" t="s">
        <v>96</v>
      </c>
      <c r="B30" t="s">
        <v>101</v>
      </c>
      <c r="C30" t="s">
        <v>17</v>
      </c>
      <c r="D30" s="6" t="s">
        <v>38</v>
      </c>
      <c r="E30" s="5" t="s">
        <v>40</v>
      </c>
      <c r="F30" s="5" t="s">
        <v>40</v>
      </c>
      <c r="G30" s="29" t="s">
        <v>102</v>
      </c>
    </row>
    <row r="31" spans="1:7" x14ac:dyDescent="0.25">
      <c r="B31" t="s">
        <v>103</v>
      </c>
      <c r="C31" t="s">
        <v>104</v>
      </c>
      <c r="D31" s="8" t="s">
        <v>45</v>
      </c>
      <c r="E31" s="5" t="s">
        <v>40</v>
      </c>
      <c r="F31" s="5" t="s">
        <v>40</v>
      </c>
      <c r="G31" s="29" t="s">
        <v>102</v>
      </c>
    </row>
  </sheetData>
  <pageMargins left="0.7" right="0.7" top="0.75" bottom="0.75" header="0.3" footer="0.3"/>
  <ignoredErrors>
    <ignoredError sqref="F10 G20:G21 G26:G27 D26:D27 G12:G1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U56"/>
  <sheetViews>
    <sheetView topLeftCell="A31" zoomScaleNormal="100" workbookViewId="0">
      <selection activeCell="N24" sqref="N24"/>
    </sheetView>
  </sheetViews>
  <sheetFormatPr defaultRowHeight="15" x14ac:dyDescent="0.25"/>
  <cols>
    <col min="2" max="2" width="31.5703125" bestFit="1" customWidth="1"/>
    <col min="10" max="10" width="11.140625" bestFit="1" customWidth="1"/>
    <col min="11" max="11" width="22.42578125" bestFit="1" customWidth="1"/>
    <col min="18" max="18" width="13.7109375" bestFit="1" customWidth="1"/>
  </cols>
  <sheetData>
    <row r="3" spans="1:21" x14ac:dyDescent="0.25">
      <c r="C3" s="200" t="s">
        <v>3</v>
      </c>
      <c r="D3" s="200"/>
      <c r="E3" s="200"/>
      <c r="F3" s="1"/>
      <c r="G3" s="200" t="s">
        <v>4</v>
      </c>
      <c r="H3" s="200"/>
      <c r="I3" s="200"/>
    </row>
    <row r="4" spans="1:21" x14ac:dyDescent="0.25">
      <c r="C4" s="2" t="s">
        <v>0</v>
      </c>
      <c r="D4" s="2" t="s">
        <v>1</v>
      </c>
      <c r="E4" s="2" t="s">
        <v>2</v>
      </c>
      <c r="F4" s="2"/>
      <c r="G4" s="2" t="s">
        <v>0</v>
      </c>
      <c r="H4" s="2" t="s">
        <v>1</v>
      </c>
      <c r="I4" s="2" t="s">
        <v>2</v>
      </c>
      <c r="J4" s="1" t="s">
        <v>283</v>
      </c>
    </row>
    <row r="5" spans="1:21" x14ac:dyDescent="0.25">
      <c r="B5" s="38" t="s">
        <v>176</v>
      </c>
      <c r="C5">
        <v>210</v>
      </c>
      <c r="D5">
        <v>190</v>
      </c>
      <c r="E5">
        <v>120</v>
      </c>
      <c r="F5" t="s">
        <v>126</v>
      </c>
      <c r="G5">
        <f>ROUND(C5*100/255,0)</f>
        <v>82</v>
      </c>
      <c r="H5">
        <f t="shared" ref="H5:I5" si="0">ROUND(D5*100/255,0)</f>
        <v>75</v>
      </c>
      <c r="I5">
        <f t="shared" si="0"/>
        <v>47</v>
      </c>
      <c r="J5" t="str">
        <f t="shared" ref="J5:J6" si="1">C5&amp;","&amp;D5&amp;","&amp;E5</f>
        <v>210,190,120</v>
      </c>
      <c r="K5" t="str">
        <f>"--100-"&amp;G5&amp;"-"&amp;H5&amp;"-"&amp;I5&amp;"-100-500"</f>
        <v>--100-82-75-47-100-500</v>
      </c>
    </row>
    <row r="6" spans="1:21" x14ac:dyDescent="0.25">
      <c r="B6" s="37" t="s">
        <v>127</v>
      </c>
      <c r="C6">
        <v>240</v>
      </c>
      <c r="D6">
        <v>240</v>
      </c>
      <c r="E6">
        <v>255</v>
      </c>
      <c r="F6" t="s">
        <v>126</v>
      </c>
      <c r="G6">
        <f t="shared" ref="G6" si="2">ROUND(C6*100/255,0)</f>
        <v>94</v>
      </c>
      <c r="H6">
        <f t="shared" ref="H6" si="3">ROUND(D6*100/255,0)</f>
        <v>94</v>
      </c>
      <c r="I6">
        <f t="shared" ref="I6" si="4">ROUND(E6*100/255,0)</f>
        <v>100</v>
      </c>
      <c r="J6" t="str">
        <f t="shared" si="1"/>
        <v>240,240,255</v>
      </c>
      <c r="K6" t="str">
        <f t="shared" ref="K6" si="5">"--100-"&amp;G6&amp;"-"&amp;H6&amp;"-"&amp;I6&amp;"-100-500"</f>
        <v>--100-94-94-100-100-500</v>
      </c>
    </row>
    <row r="7" spans="1:21" x14ac:dyDescent="0.25">
      <c r="B7" s="35" t="s">
        <v>11</v>
      </c>
      <c r="C7">
        <v>230</v>
      </c>
      <c r="D7">
        <v>245</v>
      </c>
      <c r="E7">
        <v>154</v>
      </c>
      <c r="F7" t="s">
        <v>126</v>
      </c>
      <c r="G7">
        <f t="shared" ref="G7" si="6">ROUND(C7*100/255,0)</f>
        <v>90</v>
      </c>
      <c r="H7">
        <f t="shared" ref="H7" si="7">ROUND(D7*100/255,0)</f>
        <v>96</v>
      </c>
      <c r="I7">
        <f t="shared" ref="I7" si="8">ROUND(E7*100/255,0)</f>
        <v>60</v>
      </c>
      <c r="J7" t="str">
        <f>C7&amp;","&amp;D7&amp;","&amp;E7</f>
        <v>230,245,154</v>
      </c>
      <c r="K7" t="str">
        <f t="shared" ref="K7" si="9">"--100-"&amp;G7&amp;"-"&amp;H7&amp;"-"&amp;I7&amp;"-100-500"</f>
        <v>--100-90-96-60-100-500</v>
      </c>
    </row>
    <row r="8" spans="1:21" x14ac:dyDescent="0.25">
      <c r="A8" t="s">
        <v>15</v>
      </c>
      <c r="B8" s="34" t="s">
        <v>108</v>
      </c>
      <c r="C8">
        <v>225</v>
      </c>
      <c r="D8">
        <v>200</v>
      </c>
      <c r="E8">
        <v>90</v>
      </c>
      <c r="F8" t="s">
        <v>126</v>
      </c>
      <c r="G8">
        <f t="shared" ref="G8" si="10">ROUND(C8*100/255,0)</f>
        <v>88</v>
      </c>
      <c r="H8">
        <f t="shared" ref="H8" si="11">ROUND(D8*100/255,0)</f>
        <v>78</v>
      </c>
      <c r="I8">
        <f t="shared" ref="I8" si="12">ROUND(E8*100/255,0)</f>
        <v>35</v>
      </c>
      <c r="J8" t="str">
        <f t="shared" ref="J8:J56" si="13">C8&amp;","&amp;D8&amp;","&amp;E8</f>
        <v>225,200,90</v>
      </c>
      <c r="K8" t="str">
        <f>"--100-"&amp;G8&amp;"-"&amp;H8&amp;"-"&amp;I8&amp;"-100-500"</f>
        <v>--100-88-78-35-100-500</v>
      </c>
    </row>
    <row r="9" spans="1:21" x14ac:dyDescent="0.25">
      <c r="B9" s="33" t="s">
        <v>175</v>
      </c>
      <c r="C9">
        <v>245</v>
      </c>
      <c r="D9">
        <v>180</v>
      </c>
      <c r="E9">
        <v>110</v>
      </c>
      <c r="F9" t="s">
        <v>126</v>
      </c>
      <c r="G9">
        <f t="shared" ref="G9" si="14">ROUND(C9*100/255,0)</f>
        <v>96</v>
      </c>
      <c r="H9">
        <f t="shared" ref="H9" si="15">ROUND(D9*100/255,0)</f>
        <v>71</v>
      </c>
      <c r="I9">
        <f t="shared" ref="I9" si="16">ROUND(E9*100/255,0)</f>
        <v>43</v>
      </c>
      <c r="J9" t="str">
        <f t="shared" si="13"/>
        <v>245,180,110</v>
      </c>
      <c r="K9" t="str">
        <f t="shared" ref="K9" si="17">"--100-"&amp;G9&amp;"-"&amp;H9&amp;"-"&amp;I9&amp;"-100-500"</f>
        <v>--100-96-71-43-100-500</v>
      </c>
    </row>
    <row r="10" spans="1:21" x14ac:dyDescent="0.25">
      <c r="B10" s="31" t="s">
        <v>8</v>
      </c>
      <c r="C10">
        <v>150</v>
      </c>
      <c r="D10">
        <v>200</v>
      </c>
      <c r="E10">
        <v>100</v>
      </c>
      <c r="F10" t="s">
        <v>126</v>
      </c>
      <c r="G10">
        <f t="shared" ref="G10" si="18">ROUND(C10*100/255,0)</f>
        <v>59</v>
      </c>
      <c r="H10">
        <f t="shared" ref="H10" si="19">ROUND(D10*100/255,0)</f>
        <v>78</v>
      </c>
      <c r="I10">
        <f t="shared" ref="I10" si="20">ROUND(E10*100/255,0)</f>
        <v>39</v>
      </c>
      <c r="J10" t="str">
        <f t="shared" si="13"/>
        <v>150,200,100</v>
      </c>
      <c r="K10" t="str">
        <f t="shared" ref="K10" si="21">"--100-"&amp;G10&amp;"-"&amp;H10&amp;"-"&amp;I10&amp;"-100-500"</f>
        <v>--100-59-78-39-100-500</v>
      </c>
      <c r="Q10" t="s">
        <v>145</v>
      </c>
      <c r="R10" t="s">
        <v>54</v>
      </c>
      <c r="T10">
        <v>1</v>
      </c>
      <c r="U10" t="s">
        <v>143</v>
      </c>
    </row>
    <row r="11" spans="1:21" x14ac:dyDescent="0.25">
      <c r="B11" s="30" t="s">
        <v>133</v>
      </c>
      <c r="C11">
        <v>120</v>
      </c>
      <c r="D11">
        <v>170</v>
      </c>
      <c r="E11">
        <v>70</v>
      </c>
      <c r="F11" t="s">
        <v>126</v>
      </c>
      <c r="G11">
        <f t="shared" ref="G11" si="22">ROUND(C11*100/255,0)</f>
        <v>47</v>
      </c>
      <c r="H11">
        <f t="shared" ref="H11" si="23">ROUND(D11*100/255,0)</f>
        <v>67</v>
      </c>
      <c r="I11">
        <f t="shared" ref="I11" si="24">ROUND(E11*100/255,0)</f>
        <v>27</v>
      </c>
      <c r="J11" t="str">
        <f t="shared" si="13"/>
        <v>120,170,70</v>
      </c>
      <c r="K11" t="str">
        <f t="shared" ref="K11" si="25">"--100-"&amp;G11&amp;"-"&amp;H11&amp;"-"&amp;I11&amp;"-100-500"</f>
        <v>--100-47-67-27-100-500</v>
      </c>
      <c r="Q11" t="s">
        <v>146</v>
      </c>
      <c r="R11" t="s">
        <v>69</v>
      </c>
      <c r="T11">
        <v>2</v>
      </c>
    </row>
    <row r="12" spans="1:21" x14ac:dyDescent="0.25">
      <c r="B12" s="42" t="s">
        <v>132</v>
      </c>
      <c r="C12">
        <v>90</v>
      </c>
      <c r="D12">
        <v>140</v>
      </c>
      <c r="E12">
        <v>40</v>
      </c>
      <c r="F12" t="s">
        <v>126</v>
      </c>
      <c r="G12">
        <f t="shared" ref="G12:I13" si="26">ROUND(C12*100/255,0)</f>
        <v>35</v>
      </c>
      <c r="H12">
        <f t="shared" si="26"/>
        <v>55</v>
      </c>
      <c r="I12">
        <f t="shared" si="26"/>
        <v>16</v>
      </c>
      <c r="J12" t="str">
        <f t="shared" si="13"/>
        <v>90,140,40</v>
      </c>
      <c r="K12" t="str">
        <f>"--100-"&amp;G12&amp;"-"&amp;H12&amp;"-"&amp;I12&amp;"-100-500"</f>
        <v>--100-35-55-16-100-500</v>
      </c>
      <c r="Q12" t="s">
        <v>147</v>
      </c>
      <c r="R12" t="s">
        <v>34</v>
      </c>
      <c r="T12">
        <v>3</v>
      </c>
    </row>
    <row r="13" spans="1:21" x14ac:dyDescent="0.25">
      <c r="B13" s="43" t="s">
        <v>131</v>
      </c>
      <c r="C13">
        <v>60</v>
      </c>
      <c r="D13">
        <v>110</v>
      </c>
      <c r="E13">
        <v>10</v>
      </c>
      <c r="F13" t="s">
        <v>126</v>
      </c>
      <c r="G13">
        <f t="shared" si="26"/>
        <v>24</v>
      </c>
      <c r="H13">
        <f t="shared" si="26"/>
        <v>43</v>
      </c>
      <c r="I13">
        <f t="shared" si="26"/>
        <v>4</v>
      </c>
      <c r="J13" t="str">
        <f t="shared" si="13"/>
        <v>60,110,10</v>
      </c>
      <c r="K13" t="str">
        <f>"--100-"&amp;G13&amp;"-"&amp;H13&amp;"-"&amp;I13&amp;"-100-500"</f>
        <v>--100-24-43-4-100-500</v>
      </c>
      <c r="Q13" t="s">
        <v>148</v>
      </c>
      <c r="R13" t="s">
        <v>152</v>
      </c>
      <c r="T13">
        <v>4</v>
      </c>
      <c r="U13" t="s">
        <v>59</v>
      </c>
    </row>
    <row r="14" spans="1:21" x14ac:dyDescent="0.25">
      <c r="B14" s="41" t="s">
        <v>66</v>
      </c>
      <c r="C14">
        <v>150</v>
      </c>
      <c r="D14">
        <v>190</v>
      </c>
      <c r="E14">
        <v>68</v>
      </c>
      <c r="F14" t="s">
        <v>126</v>
      </c>
      <c r="G14">
        <f t="shared" ref="G14" si="27">ROUND(C14*100/255,0)</f>
        <v>59</v>
      </c>
      <c r="H14">
        <f t="shared" ref="H14" si="28">ROUND(D14*100/255,0)</f>
        <v>75</v>
      </c>
      <c r="I14">
        <f t="shared" ref="I14" si="29">ROUND(E14*100/255,0)</f>
        <v>27</v>
      </c>
      <c r="J14" t="str">
        <f t="shared" si="13"/>
        <v>150,190,68</v>
      </c>
      <c r="K14" t="str">
        <f t="shared" ref="K14" si="30">"--100-"&amp;G14&amp;"-"&amp;H14&amp;"-"&amp;I14&amp;"-100-500"</f>
        <v>--100-59-75-27-100-500</v>
      </c>
      <c r="Q14" t="s">
        <v>149</v>
      </c>
      <c r="R14" t="s">
        <v>154</v>
      </c>
      <c r="T14">
        <v>5</v>
      </c>
      <c r="U14" t="s">
        <v>62</v>
      </c>
    </row>
    <row r="15" spans="1:21" x14ac:dyDescent="0.25">
      <c r="B15" s="32" t="s">
        <v>137</v>
      </c>
      <c r="C15">
        <v>209</v>
      </c>
      <c r="D15">
        <v>247</v>
      </c>
      <c r="E15">
        <v>150</v>
      </c>
      <c r="F15" t="s">
        <v>126</v>
      </c>
      <c r="G15">
        <f t="shared" ref="G15" si="31">ROUND(C15*100/255,0)</f>
        <v>82</v>
      </c>
      <c r="H15">
        <f t="shared" ref="H15" si="32">ROUND(D15*100/255,0)</f>
        <v>97</v>
      </c>
      <c r="I15">
        <f t="shared" ref="I15" si="33">ROUND(E15*100/255,0)</f>
        <v>59</v>
      </c>
      <c r="J15" t="str">
        <f t="shared" si="13"/>
        <v>209,247,150</v>
      </c>
      <c r="K15" t="str">
        <f t="shared" ref="K15" si="34">"--100-"&amp;G15&amp;"-"&amp;H15&amp;"-"&amp;I15&amp;"-100-500"</f>
        <v>--100-82-97-59-100-500</v>
      </c>
      <c r="Q15" t="s">
        <v>150</v>
      </c>
      <c r="R15" t="s">
        <v>119</v>
      </c>
      <c r="T15">
        <v>6</v>
      </c>
      <c r="U15" t="s">
        <v>144</v>
      </c>
    </row>
    <row r="16" spans="1:21" x14ac:dyDescent="0.25">
      <c r="B16" s="44" t="s">
        <v>134</v>
      </c>
      <c r="C16">
        <v>76</v>
      </c>
      <c r="D16">
        <v>142</v>
      </c>
      <c r="E16">
        <v>89</v>
      </c>
      <c r="F16" t="s">
        <v>126</v>
      </c>
      <c r="G16">
        <f t="shared" ref="G16" si="35">ROUND(C16*100/255,0)</f>
        <v>30</v>
      </c>
      <c r="H16">
        <f t="shared" ref="H16" si="36">ROUND(D16*100/255,0)</f>
        <v>56</v>
      </c>
      <c r="I16">
        <f t="shared" ref="I16" si="37">ROUND(E16*100/255,0)</f>
        <v>35</v>
      </c>
      <c r="J16" t="str">
        <f t="shared" si="13"/>
        <v>76,142,89</v>
      </c>
      <c r="K16" t="str">
        <f t="shared" ref="K16" si="38">"--100-"&amp;G16&amp;"-"&amp;H16&amp;"-"&amp;I16&amp;"-100-500"</f>
        <v>--100-30-56-35-100-500</v>
      </c>
      <c r="Q16" t="s">
        <v>153</v>
      </c>
      <c r="R16" t="s">
        <v>78</v>
      </c>
      <c r="T16">
        <v>7</v>
      </c>
      <c r="U16" t="s">
        <v>9</v>
      </c>
    </row>
    <row r="17" spans="1:21" x14ac:dyDescent="0.25">
      <c r="B17" s="36" t="s">
        <v>128</v>
      </c>
      <c r="C17">
        <v>190</v>
      </c>
      <c r="D17">
        <v>190</v>
      </c>
      <c r="E17">
        <v>200</v>
      </c>
      <c r="F17" t="s">
        <v>126</v>
      </c>
      <c r="G17">
        <f t="shared" ref="G17" si="39">ROUND(C17*100/255,0)</f>
        <v>75</v>
      </c>
      <c r="H17">
        <f t="shared" ref="H17" si="40">ROUND(D17*100/255,0)</f>
        <v>75</v>
      </c>
      <c r="I17">
        <f t="shared" ref="I17" si="41">ROUND(E17*100/255,0)</f>
        <v>78</v>
      </c>
      <c r="J17" t="str">
        <f t="shared" si="13"/>
        <v>190,190,200</v>
      </c>
      <c r="K17" t="str">
        <f t="shared" ref="K17" si="42">"--100-"&amp;G17&amp;"-"&amp;H17&amp;"-"&amp;I17&amp;"-100-500"</f>
        <v>--100-75-75-78-100-500</v>
      </c>
      <c r="Q17" t="s">
        <v>151</v>
      </c>
      <c r="R17" t="s">
        <v>155</v>
      </c>
      <c r="T17">
        <v>8</v>
      </c>
      <c r="U17" t="s">
        <v>17</v>
      </c>
    </row>
    <row r="18" spans="1:21" x14ac:dyDescent="0.25">
      <c r="B18" s="39" t="s">
        <v>129</v>
      </c>
      <c r="C18">
        <v>160</v>
      </c>
      <c r="D18">
        <v>160</v>
      </c>
      <c r="E18">
        <v>155</v>
      </c>
      <c r="F18" t="s">
        <v>126</v>
      </c>
      <c r="G18">
        <f t="shared" ref="G18" si="43">ROUND(C18*100/255,0)</f>
        <v>63</v>
      </c>
      <c r="H18">
        <f t="shared" ref="H18" si="44">ROUND(D18*100/255,0)</f>
        <v>63</v>
      </c>
      <c r="I18">
        <f t="shared" ref="I18" si="45">ROUND(E18*100/255,0)</f>
        <v>61</v>
      </c>
      <c r="J18" t="str">
        <f t="shared" si="13"/>
        <v>160,160,155</v>
      </c>
      <c r="K18" t="str">
        <f t="shared" ref="K18" si="46">"--100-"&amp;G18&amp;"-"&amp;H18&amp;"-"&amp;I18&amp;"-100-500"</f>
        <v>--100-63-63-61-100-500</v>
      </c>
      <c r="Q18" t="s">
        <v>169</v>
      </c>
      <c r="R18" t="s">
        <v>170</v>
      </c>
      <c r="T18">
        <v>9</v>
      </c>
      <c r="U18" t="s">
        <v>18</v>
      </c>
    </row>
    <row r="19" spans="1:21" x14ac:dyDescent="0.25">
      <c r="B19" s="40" t="s">
        <v>130</v>
      </c>
      <c r="C19">
        <v>235</v>
      </c>
      <c r="D19">
        <v>195</v>
      </c>
      <c r="E19">
        <v>185</v>
      </c>
      <c r="F19" t="s">
        <v>126</v>
      </c>
      <c r="G19">
        <f t="shared" ref="G19" si="47">ROUND(C19*100/255,0)</f>
        <v>92</v>
      </c>
      <c r="H19">
        <f t="shared" ref="H19" si="48">ROUND(D19*100/255,0)</f>
        <v>76</v>
      </c>
      <c r="I19">
        <f t="shared" ref="I19" si="49">ROUND(E19*100/255,0)</f>
        <v>73</v>
      </c>
      <c r="J19" t="str">
        <f t="shared" si="13"/>
        <v>235,195,185</v>
      </c>
      <c r="K19" t="str">
        <f t="shared" ref="K19" si="50">"--100-"&amp;G19&amp;"-"&amp;H19&amp;"-"&amp;I19&amp;"-100-500"</f>
        <v>--100-92-76-73-100-500</v>
      </c>
      <c r="Q19" t="s">
        <v>171</v>
      </c>
      <c r="R19" t="s">
        <v>172</v>
      </c>
    </row>
    <row r="20" spans="1:21" x14ac:dyDescent="0.25">
      <c r="B20" s="45" t="s">
        <v>135</v>
      </c>
      <c r="C20">
        <v>230</v>
      </c>
      <c r="D20">
        <v>200</v>
      </c>
      <c r="E20">
        <v>130</v>
      </c>
      <c r="F20" t="s">
        <v>126</v>
      </c>
      <c r="G20">
        <f t="shared" ref="G20" si="51">ROUND(C20*100/255,0)</f>
        <v>90</v>
      </c>
      <c r="H20">
        <f t="shared" ref="H20" si="52">ROUND(D20*100/255,0)</f>
        <v>78</v>
      </c>
      <c r="I20">
        <f t="shared" ref="I20" si="53">ROUND(E20*100/255,0)</f>
        <v>51</v>
      </c>
      <c r="J20" t="str">
        <f t="shared" si="13"/>
        <v>230,200,130</v>
      </c>
      <c r="K20" t="str">
        <f t="shared" ref="K20" si="54">"--100-"&amp;G20&amp;"-"&amp;H20&amp;"-"&amp;I20&amp;"-100-500"</f>
        <v>--100-90-78-51-100-500</v>
      </c>
      <c r="Q20" t="s">
        <v>173</v>
      </c>
      <c r="R20" t="s">
        <v>174</v>
      </c>
    </row>
    <row r="21" spans="1:21" x14ac:dyDescent="0.25">
      <c r="B21" s="46" t="s">
        <v>20</v>
      </c>
      <c r="C21">
        <v>250</v>
      </c>
      <c r="D21">
        <v>205</v>
      </c>
      <c r="E21">
        <v>130</v>
      </c>
      <c r="F21" t="s">
        <v>126</v>
      </c>
      <c r="G21">
        <f t="shared" ref="G21" si="55">ROUND(C21*100/255,0)</f>
        <v>98</v>
      </c>
      <c r="H21">
        <f t="shared" ref="H21" si="56">ROUND(D21*100/255,0)</f>
        <v>80</v>
      </c>
      <c r="I21">
        <f t="shared" ref="I21" si="57">ROUND(E21*100/255,0)</f>
        <v>51</v>
      </c>
      <c r="J21" t="str">
        <f t="shared" si="13"/>
        <v>250,205,130</v>
      </c>
      <c r="K21" t="str">
        <f t="shared" ref="K21" si="58">"--100-"&amp;G21&amp;"-"&amp;H21&amp;"-"&amp;I21&amp;"-100-500"</f>
        <v>--100-98-80-51-100-500</v>
      </c>
    </row>
    <row r="22" spans="1:21" x14ac:dyDescent="0.25">
      <c r="B22" s="47" t="s">
        <v>109</v>
      </c>
      <c r="C22">
        <v>180</v>
      </c>
      <c r="D22">
        <v>140</v>
      </c>
      <c r="E22">
        <v>60</v>
      </c>
      <c r="F22" t="s">
        <v>126</v>
      </c>
      <c r="G22">
        <f t="shared" ref="G22" si="59">ROUND(C22*100/255,0)</f>
        <v>71</v>
      </c>
      <c r="H22">
        <f t="shared" ref="H22" si="60">ROUND(D22*100/255,0)</f>
        <v>55</v>
      </c>
      <c r="I22">
        <f t="shared" ref="I22" si="61">ROUND(E22*100/255,0)</f>
        <v>24</v>
      </c>
      <c r="J22" t="str">
        <f t="shared" si="13"/>
        <v>180,140,60</v>
      </c>
      <c r="K22" t="str">
        <f t="shared" ref="K22" si="62">"--100-"&amp;G22&amp;"-"&amp;H22&amp;"-"&amp;I22&amp;"-100-500"</f>
        <v>--100-71-55-24-100-500</v>
      </c>
      <c r="N22">
        <f>175*0.8</f>
        <v>140</v>
      </c>
    </row>
    <row r="23" spans="1:21" x14ac:dyDescent="0.25">
      <c r="B23" s="48" t="s">
        <v>136</v>
      </c>
      <c r="C23">
        <v>150</v>
      </c>
      <c r="D23">
        <v>115</v>
      </c>
      <c r="E23">
        <v>50</v>
      </c>
      <c r="F23" t="s">
        <v>126</v>
      </c>
      <c r="G23">
        <f t="shared" ref="G23" si="63">ROUND(C23*100/255,0)</f>
        <v>59</v>
      </c>
      <c r="H23">
        <f t="shared" ref="H23" si="64">ROUND(D23*100/255,0)</f>
        <v>45</v>
      </c>
      <c r="I23">
        <f t="shared" ref="I23" si="65">ROUND(E23*100/255,0)</f>
        <v>20</v>
      </c>
      <c r="J23" t="str">
        <f t="shared" si="13"/>
        <v>150,115,50</v>
      </c>
      <c r="K23" t="str">
        <f t="shared" ref="K23" si="66">"--100-"&amp;G23&amp;"-"&amp;H23&amp;"-"&amp;I23&amp;"-100-500"</f>
        <v>--100-59-45-20-100-500</v>
      </c>
      <c r="N23">
        <f>220*0.8</f>
        <v>176</v>
      </c>
    </row>
    <row r="24" spans="1:21" x14ac:dyDescent="0.25">
      <c r="A24" t="s">
        <v>15</v>
      </c>
      <c r="B24" s="55" t="s">
        <v>31</v>
      </c>
      <c r="C24">
        <v>120</v>
      </c>
      <c r="D24">
        <v>200</v>
      </c>
      <c r="E24">
        <v>245</v>
      </c>
      <c r="F24" t="s">
        <v>126</v>
      </c>
      <c r="G24">
        <f t="shared" ref="G24" si="67">ROUND(C24*100/255,0)</f>
        <v>47</v>
      </c>
      <c r="H24">
        <f t="shared" ref="H24" si="68">ROUND(D24*100/255,0)</f>
        <v>78</v>
      </c>
      <c r="I24">
        <f t="shared" ref="I24" si="69">ROUND(E24*100/255,0)</f>
        <v>96</v>
      </c>
      <c r="J24" t="str">
        <f t="shared" si="13"/>
        <v>120,200,245</v>
      </c>
      <c r="K24" t="str">
        <f t="shared" ref="K24" si="70">"--100-"&amp;G24&amp;"-"&amp;H24&amp;"-"&amp;I24&amp;"-100-500"</f>
        <v>--100-47-78-96-100-500</v>
      </c>
      <c r="N24">
        <f>160*0.8</f>
        <v>128</v>
      </c>
    </row>
    <row r="25" spans="1:21" x14ac:dyDescent="0.25">
      <c r="A25" t="s">
        <v>15</v>
      </c>
      <c r="B25" s="56" t="s">
        <v>30</v>
      </c>
      <c r="C25">
        <v>100</v>
      </c>
      <c r="D25">
        <v>180</v>
      </c>
      <c r="E25">
        <v>225</v>
      </c>
      <c r="F25" t="s">
        <v>126</v>
      </c>
      <c r="G25">
        <f t="shared" ref="G25:G28" si="71">ROUND(C25*100/255,0)</f>
        <v>39</v>
      </c>
      <c r="H25">
        <f t="shared" ref="H25:H28" si="72">ROUND(D25*100/255,0)</f>
        <v>71</v>
      </c>
      <c r="I25">
        <f t="shared" ref="I25:I28" si="73">ROUND(E25*100/255,0)</f>
        <v>88</v>
      </c>
      <c r="J25" t="str">
        <f t="shared" si="13"/>
        <v>100,180,225</v>
      </c>
      <c r="K25" t="str">
        <f t="shared" ref="K25:K28" si="74">"--100-"&amp;G25&amp;"-"&amp;H25&amp;"-"&amp;I25&amp;"-100-500"</f>
        <v>--100-39-71-88-100-500</v>
      </c>
    </row>
    <row r="26" spans="1:21" x14ac:dyDescent="0.25">
      <c r="A26" t="s">
        <v>15</v>
      </c>
      <c r="B26" s="57" t="s">
        <v>32</v>
      </c>
      <c r="C26">
        <v>80</v>
      </c>
      <c r="D26">
        <v>160</v>
      </c>
      <c r="E26">
        <v>205</v>
      </c>
      <c r="F26" t="s">
        <v>126</v>
      </c>
      <c r="G26">
        <f t="shared" si="71"/>
        <v>31</v>
      </c>
      <c r="H26">
        <f t="shared" si="72"/>
        <v>63</v>
      </c>
      <c r="I26">
        <f t="shared" si="73"/>
        <v>80</v>
      </c>
      <c r="J26" t="str">
        <f t="shared" si="13"/>
        <v>80,160,205</v>
      </c>
      <c r="K26" t="str">
        <f t="shared" si="74"/>
        <v>--100-31-63-80-100-500</v>
      </c>
    </row>
    <row r="27" spans="1:21" x14ac:dyDescent="0.25">
      <c r="A27" t="s">
        <v>15</v>
      </c>
      <c r="B27" s="58" t="s">
        <v>33</v>
      </c>
      <c r="C27">
        <v>60</v>
      </c>
      <c r="D27">
        <v>140</v>
      </c>
      <c r="E27">
        <v>185</v>
      </c>
      <c r="F27" t="s">
        <v>126</v>
      </c>
      <c r="G27">
        <f t="shared" si="71"/>
        <v>24</v>
      </c>
      <c r="H27">
        <f t="shared" si="72"/>
        <v>55</v>
      </c>
      <c r="I27">
        <f t="shared" si="73"/>
        <v>73</v>
      </c>
      <c r="J27" t="str">
        <f t="shared" si="13"/>
        <v>60,140,185</v>
      </c>
      <c r="K27" t="str">
        <f t="shared" si="74"/>
        <v>--100-24-55-73-100-500</v>
      </c>
    </row>
    <row r="28" spans="1:21" x14ac:dyDescent="0.25">
      <c r="A28" t="s">
        <v>15</v>
      </c>
      <c r="B28" s="31" t="s">
        <v>59</v>
      </c>
      <c r="C28">
        <v>150</v>
      </c>
      <c r="D28">
        <v>200</v>
      </c>
      <c r="E28">
        <v>100</v>
      </c>
      <c r="F28" t="s">
        <v>126</v>
      </c>
      <c r="G28">
        <f t="shared" si="71"/>
        <v>59</v>
      </c>
      <c r="H28">
        <f t="shared" si="72"/>
        <v>78</v>
      </c>
      <c r="I28">
        <f t="shared" si="73"/>
        <v>39</v>
      </c>
      <c r="J28" t="str">
        <f t="shared" si="13"/>
        <v>150,200,100</v>
      </c>
      <c r="K28" t="str">
        <f t="shared" si="74"/>
        <v>--100-59-78-39-100-500</v>
      </c>
    </row>
    <row r="29" spans="1:21" x14ac:dyDescent="0.25">
      <c r="A29" t="s">
        <v>15</v>
      </c>
      <c r="B29" s="61" t="s">
        <v>66</v>
      </c>
      <c r="C29">
        <v>135</v>
      </c>
      <c r="D29">
        <v>185</v>
      </c>
      <c r="E29">
        <v>85</v>
      </c>
      <c r="F29" t="s">
        <v>126</v>
      </c>
      <c r="G29">
        <f>ROUND(C29*100/255,0)</f>
        <v>53</v>
      </c>
      <c r="H29">
        <f>ROUND(D29*100/255,0)</f>
        <v>73</v>
      </c>
      <c r="I29">
        <f>ROUND(E29*100/255,0)</f>
        <v>33</v>
      </c>
      <c r="J29" t="str">
        <f t="shared" si="13"/>
        <v>135,185,85</v>
      </c>
      <c r="K29" t="str">
        <f>"--100-"&amp;G29&amp;"-"&amp;H29&amp;"-"&amp;I29&amp;"-100-500"</f>
        <v>--100-53-73-33-100-500</v>
      </c>
    </row>
    <row r="30" spans="1:21" x14ac:dyDescent="0.25">
      <c r="A30" t="s">
        <v>15</v>
      </c>
      <c r="B30" s="30" t="s">
        <v>160</v>
      </c>
      <c r="C30">
        <v>120</v>
      </c>
      <c r="D30">
        <v>170</v>
      </c>
      <c r="E30">
        <v>70</v>
      </c>
      <c r="F30" t="s">
        <v>126</v>
      </c>
      <c r="G30">
        <f t="shared" ref="G30:G33" si="75">ROUND(C30*100/255,0)</f>
        <v>47</v>
      </c>
      <c r="H30">
        <f t="shared" ref="H30:H33" si="76">ROUND(D30*100/255,0)</f>
        <v>67</v>
      </c>
      <c r="I30">
        <f t="shared" ref="I30:I33" si="77">ROUND(E30*100/255,0)</f>
        <v>27</v>
      </c>
      <c r="J30" t="str">
        <f t="shared" si="13"/>
        <v>120,170,70</v>
      </c>
      <c r="K30" t="str">
        <f t="shared" ref="K30:K33" si="78">"--100-"&amp;G30&amp;"-"&amp;H30&amp;"-"&amp;I30&amp;"-100-500"</f>
        <v>--100-47-67-27-100-500</v>
      </c>
    </row>
    <row r="31" spans="1:21" x14ac:dyDescent="0.25">
      <c r="A31" t="s">
        <v>15</v>
      </c>
      <c r="B31" s="23" t="s">
        <v>284</v>
      </c>
      <c r="C31">
        <v>175</v>
      </c>
      <c r="D31">
        <v>220</v>
      </c>
      <c r="E31">
        <v>160</v>
      </c>
      <c r="F31" t="s">
        <v>126</v>
      </c>
      <c r="G31">
        <f t="shared" ref="G31:G32" si="79">ROUND(C31*100/255,0)</f>
        <v>69</v>
      </c>
      <c r="H31">
        <f t="shared" ref="H31:H32" si="80">ROUND(D31*100/255,0)</f>
        <v>86</v>
      </c>
      <c r="I31">
        <f t="shared" ref="I31:I32" si="81">ROUND(E31*100/255,0)</f>
        <v>63</v>
      </c>
      <c r="J31" t="str">
        <f t="shared" ref="J31:J32" si="82">C31&amp;","&amp;D31&amp;","&amp;E31</f>
        <v>175,220,160</v>
      </c>
      <c r="K31" t="str">
        <f t="shared" ref="K31:K32" si="83">"--100-"&amp;G31&amp;"-"&amp;H31&amp;"-"&amp;I31&amp;"-100-500"</f>
        <v>--100-69-86-63-100-500</v>
      </c>
    </row>
    <row r="32" spans="1:21" x14ac:dyDescent="0.25">
      <c r="A32" t="s">
        <v>15</v>
      </c>
      <c r="B32" s="25" t="s">
        <v>285</v>
      </c>
      <c r="C32">
        <v>130</v>
      </c>
      <c r="D32">
        <v>200</v>
      </c>
      <c r="E32">
        <v>150</v>
      </c>
      <c r="F32" t="s">
        <v>126</v>
      </c>
      <c r="G32">
        <f t="shared" si="79"/>
        <v>51</v>
      </c>
      <c r="H32">
        <f t="shared" si="80"/>
        <v>78</v>
      </c>
      <c r="I32">
        <f t="shared" si="81"/>
        <v>59</v>
      </c>
      <c r="J32" t="str">
        <f t="shared" si="82"/>
        <v>130,200,150</v>
      </c>
      <c r="K32" t="str">
        <f t="shared" si="83"/>
        <v>--100-51-78-59-100-500</v>
      </c>
    </row>
    <row r="33" spans="1:11" x14ac:dyDescent="0.25">
      <c r="A33" t="s">
        <v>15</v>
      </c>
      <c r="B33" s="46" t="s">
        <v>21</v>
      </c>
      <c r="C33">
        <v>250</v>
      </c>
      <c r="D33">
        <v>205</v>
      </c>
      <c r="E33">
        <v>130</v>
      </c>
      <c r="F33" t="s">
        <v>126</v>
      </c>
      <c r="G33">
        <f t="shared" si="75"/>
        <v>98</v>
      </c>
      <c r="H33">
        <f t="shared" si="76"/>
        <v>80</v>
      </c>
      <c r="I33">
        <f t="shared" si="77"/>
        <v>51</v>
      </c>
      <c r="J33" t="str">
        <f t="shared" si="13"/>
        <v>250,205,130</v>
      </c>
      <c r="K33" t="str">
        <f t="shared" si="78"/>
        <v>--100-98-80-51-100-500</v>
      </c>
    </row>
    <row r="34" spans="1:11" x14ac:dyDescent="0.25">
      <c r="A34" t="s">
        <v>15</v>
      </c>
      <c r="B34" s="62" t="s">
        <v>161</v>
      </c>
      <c r="C34">
        <v>230</v>
      </c>
      <c r="D34">
        <v>200</v>
      </c>
      <c r="E34">
        <v>140</v>
      </c>
      <c r="F34" t="s">
        <v>126</v>
      </c>
      <c r="G34">
        <f t="shared" ref="G34" si="84">ROUND(C34*100/255,0)</f>
        <v>90</v>
      </c>
      <c r="H34">
        <f t="shared" ref="H34" si="85">ROUND(D34*100/255,0)</f>
        <v>78</v>
      </c>
      <c r="I34">
        <f t="shared" ref="I34" si="86">ROUND(E34*100/255,0)</f>
        <v>55</v>
      </c>
      <c r="J34" t="str">
        <f t="shared" si="13"/>
        <v>230,200,140</v>
      </c>
      <c r="K34" t="str">
        <f t="shared" ref="K34" si="87">"--100-"&amp;G34&amp;"-"&amp;H34&amp;"-"&amp;I34&amp;"-100-500"</f>
        <v>--100-90-78-55-100-500</v>
      </c>
    </row>
    <row r="35" spans="1:11" x14ac:dyDescent="0.25">
      <c r="A35" t="s">
        <v>15</v>
      </c>
      <c r="B35" s="69" t="s">
        <v>168</v>
      </c>
      <c r="C35">
        <v>225</v>
      </c>
      <c r="D35">
        <v>210</v>
      </c>
      <c r="E35">
        <v>215</v>
      </c>
      <c r="F35" t="s">
        <v>126</v>
      </c>
      <c r="G35">
        <f t="shared" ref="G35" si="88">ROUND(C35*100/255,0)</f>
        <v>88</v>
      </c>
      <c r="H35">
        <f t="shared" ref="H35" si="89">ROUND(D35*100/255,0)</f>
        <v>82</v>
      </c>
      <c r="I35">
        <f t="shared" ref="I35" si="90">ROUND(E35*100/255,0)</f>
        <v>84</v>
      </c>
      <c r="J35" t="str">
        <f t="shared" si="13"/>
        <v>225,210,215</v>
      </c>
      <c r="K35" t="str">
        <f t="shared" ref="K35" si="91">"--100-"&amp;G35&amp;"-"&amp;H35&amp;"-"&amp;I35&amp;"-100-500"</f>
        <v>--100-88-82-84-100-500</v>
      </c>
    </row>
    <row r="37" spans="1:11" x14ac:dyDescent="0.25">
      <c r="A37" t="s">
        <v>15</v>
      </c>
      <c r="B37" s="70" t="s">
        <v>177</v>
      </c>
      <c r="C37">
        <v>100</v>
      </c>
      <c r="D37">
        <v>185</v>
      </c>
      <c r="E37">
        <v>240</v>
      </c>
      <c r="F37" t="s">
        <v>126</v>
      </c>
      <c r="G37">
        <f t="shared" ref="G37:I39" si="92">ROUND(C37*100/255,0)</f>
        <v>39</v>
      </c>
      <c r="H37">
        <f t="shared" si="92"/>
        <v>73</v>
      </c>
      <c r="I37">
        <f t="shared" si="92"/>
        <v>94</v>
      </c>
      <c r="J37" t="str">
        <f t="shared" si="13"/>
        <v>100,185,240</v>
      </c>
      <c r="K37" t="str">
        <f>"--100-"&amp;G37&amp;"-"&amp;H37&amp;"-"&amp;I37&amp;"-100-500"</f>
        <v>--100-39-73-94-100-500</v>
      </c>
    </row>
    <row r="38" spans="1:11" x14ac:dyDescent="0.25">
      <c r="A38" t="s">
        <v>15</v>
      </c>
      <c r="B38" s="71" t="s">
        <v>180</v>
      </c>
      <c r="C38">
        <v>140</v>
      </c>
      <c r="D38">
        <v>167</v>
      </c>
      <c r="E38">
        <v>183</v>
      </c>
      <c r="F38" t="s">
        <v>126</v>
      </c>
      <c r="G38">
        <f t="shared" si="92"/>
        <v>55</v>
      </c>
      <c r="H38">
        <f t="shared" si="92"/>
        <v>65</v>
      </c>
      <c r="I38">
        <f t="shared" si="92"/>
        <v>72</v>
      </c>
      <c r="J38" t="str">
        <f t="shared" si="13"/>
        <v>140,167,183</v>
      </c>
      <c r="K38" t="str">
        <f>"--100-"&amp;G38&amp;"-"&amp;H38&amp;"-"&amp;I38&amp;"-100-500"</f>
        <v>--100-55-65-72-100-500</v>
      </c>
    </row>
    <row r="39" spans="1:11" x14ac:dyDescent="0.25">
      <c r="A39" t="s">
        <v>15</v>
      </c>
      <c r="B39" s="53" t="s">
        <v>142</v>
      </c>
      <c r="C39">
        <v>178</v>
      </c>
      <c r="D39">
        <v>209</v>
      </c>
      <c r="E39">
        <v>168</v>
      </c>
      <c r="F39" t="s">
        <v>126</v>
      </c>
      <c r="G39">
        <f t="shared" si="92"/>
        <v>70</v>
      </c>
      <c r="H39">
        <f t="shared" si="92"/>
        <v>82</v>
      </c>
      <c r="I39">
        <f t="shared" si="92"/>
        <v>66</v>
      </c>
      <c r="J39" t="str">
        <f t="shared" si="13"/>
        <v>178,209,168</v>
      </c>
      <c r="K39" t="str">
        <f>"--100-"&amp;G39&amp;"-"&amp;H39&amp;"-"&amp;I39&amp;"-100-500"</f>
        <v>--100-70-82-66-100-500</v>
      </c>
    </row>
    <row r="40" spans="1:11" x14ac:dyDescent="0.25">
      <c r="A40" t="s">
        <v>15</v>
      </c>
      <c r="B40" s="49" t="s">
        <v>138</v>
      </c>
      <c r="C40">
        <v>123</v>
      </c>
      <c r="D40">
        <v>171</v>
      </c>
      <c r="E40">
        <v>106</v>
      </c>
      <c r="F40" t="s">
        <v>126</v>
      </c>
      <c r="G40">
        <f t="shared" ref="G40" si="93">ROUND(C40*100/255,0)</f>
        <v>48</v>
      </c>
      <c r="H40">
        <f t="shared" ref="H40" si="94">ROUND(D40*100/255,0)</f>
        <v>67</v>
      </c>
      <c r="I40">
        <f t="shared" ref="I40" si="95">ROUND(E40*100/255,0)</f>
        <v>42</v>
      </c>
      <c r="J40" t="str">
        <f t="shared" si="13"/>
        <v>123,171,106</v>
      </c>
      <c r="K40" t="str">
        <f t="shared" ref="K40" si="96">"--100-"&amp;G40&amp;"-"&amp;H40&amp;"-"&amp;I40&amp;"-100-500"</f>
        <v>--100-48-67-42-100-500</v>
      </c>
    </row>
    <row r="41" spans="1:11" x14ac:dyDescent="0.25">
      <c r="A41" t="s">
        <v>15</v>
      </c>
      <c r="B41" s="50" t="s">
        <v>139</v>
      </c>
      <c r="C41">
        <v>137</v>
      </c>
      <c r="D41">
        <v>201</v>
      </c>
      <c r="E41">
        <v>191</v>
      </c>
      <c r="F41" t="s">
        <v>126</v>
      </c>
      <c r="G41">
        <f t="shared" ref="G41" si="97">ROUND(C41*100/255,0)</f>
        <v>54</v>
      </c>
      <c r="H41">
        <f t="shared" ref="H41" si="98">ROUND(D41*100/255,0)</f>
        <v>79</v>
      </c>
      <c r="I41">
        <f t="shared" ref="I41" si="99">ROUND(E41*100/255,0)</f>
        <v>75</v>
      </c>
      <c r="J41" t="str">
        <f t="shared" si="13"/>
        <v>137,201,191</v>
      </c>
      <c r="K41" t="str">
        <f t="shared" ref="K41" si="100">"--100-"&amp;G41&amp;"-"&amp;H41&amp;"-"&amp;I41&amp;"-100-500"</f>
        <v>--100-54-79-75-100-500</v>
      </c>
    </row>
    <row r="42" spans="1:11" x14ac:dyDescent="0.25">
      <c r="A42" t="s">
        <v>15</v>
      </c>
      <c r="B42" s="59" t="s">
        <v>158</v>
      </c>
      <c r="C42">
        <v>208</v>
      </c>
      <c r="D42">
        <v>198</v>
      </c>
      <c r="E42">
        <v>89</v>
      </c>
      <c r="F42" t="s">
        <v>126</v>
      </c>
      <c r="G42">
        <f t="shared" ref="G42" si="101">ROUND(C42*100/255,0)</f>
        <v>82</v>
      </c>
      <c r="H42">
        <f t="shared" ref="H42" si="102">ROUND(D42*100/255,0)</f>
        <v>78</v>
      </c>
      <c r="I42">
        <f t="shared" ref="I42" si="103">ROUND(E42*100/255,0)</f>
        <v>35</v>
      </c>
      <c r="J42" t="str">
        <f t="shared" si="13"/>
        <v>208,198,89</v>
      </c>
      <c r="K42" t="str">
        <f t="shared" ref="K42" si="104">"--100-"&amp;G42&amp;"-"&amp;H42&amp;"-"&amp;I42&amp;"-100-500"</f>
        <v>--100-82-78-35-100-500</v>
      </c>
    </row>
    <row r="43" spans="1:11" x14ac:dyDescent="0.25">
      <c r="A43" t="s">
        <v>15</v>
      </c>
      <c r="B43" s="60" t="s">
        <v>159</v>
      </c>
      <c r="C43">
        <v>255</v>
      </c>
      <c r="D43">
        <v>236</v>
      </c>
      <c r="E43">
        <v>166</v>
      </c>
      <c r="F43" t="s">
        <v>126</v>
      </c>
      <c r="G43">
        <f t="shared" ref="G43" si="105">ROUND(C43*100/255,0)</f>
        <v>100</v>
      </c>
      <c r="H43">
        <f t="shared" ref="H43" si="106">ROUND(D43*100/255,0)</f>
        <v>93</v>
      </c>
      <c r="I43">
        <f t="shared" ref="I43" si="107">ROUND(E43*100/255,0)</f>
        <v>65</v>
      </c>
      <c r="J43" t="str">
        <f t="shared" si="13"/>
        <v>255,236,166</v>
      </c>
      <c r="K43" t="str">
        <f t="shared" ref="K43" si="108">"--100-"&amp;G43&amp;"-"&amp;H43&amp;"-"&amp;I43&amp;"-100-500"</f>
        <v>--100-100-93-65-100-500</v>
      </c>
    </row>
    <row r="44" spans="1:11" x14ac:dyDescent="0.25">
      <c r="A44" t="s">
        <v>15</v>
      </c>
      <c r="B44" s="51" t="s">
        <v>140</v>
      </c>
      <c r="C44">
        <v>195</v>
      </c>
      <c r="D44">
        <v>175</v>
      </c>
      <c r="E44">
        <v>82</v>
      </c>
      <c r="F44" t="s">
        <v>126</v>
      </c>
      <c r="G44">
        <f t="shared" ref="G44" si="109">ROUND(C44*100/255,0)</f>
        <v>76</v>
      </c>
      <c r="H44">
        <f t="shared" ref="H44" si="110">ROUND(D44*100/255,0)</f>
        <v>69</v>
      </c>
      <c r="I44">
        <f t="shared" ref="I44" si="111">ROUND(E44*100/255,0)</f>
        <v>32</v>
      </c>
      <c r="J44" t="str">
        <f t="shared" si="13"/>
        <v>195,175,82</v>
      </c>
      <c r="K44" t="str">
        <f t="shared" ref="K44" si="112">"--100-"&amp;G44&amp;"-"&amp;H44&amp;"-"&amp;I44&amp;"-100-500"</f>
        <v>--100-76-69-32-100-500</v>
      </c>
    </row>
    <row r="45" spans="1:11" x14ac:dyDescent="0.25">
      <c r="A45" t="s">
        <v>15</v>
      </c>
      <c r="B45" s="52" t="s">
        <v>141</v>
      </c>
      <c r="C45">
        <v>162</v>
      </c>
      <c r="D45">
        <v>133</v>
      </c>
      <c r="E45">
        <v>55</v>
      </c>
      <c r="F45" t="s">
        <v>126</v>
      </c>
      <c r="G45">
        <f t="shared" ref="G45" si="113">ROUND(C45*100/255,0)</f>
        <v>64</v>
      </c>
      <c r="H45">
        <f t="shared" ref="H45" si="114">ROUND(D45*100/255,0)</f>
        <v>52</v>
      </c>
      <c r="I45">
        <f t="shared" ref="I45" si="115">ROUND(E45*100/255,0)</f>
        <v>22</v>
      </c>
      <c r="J45" t="str">
        <f t="shared" si="13"/>
        <v>162,133,55</v>
      </c>
      <c r="K45" t="str">
        <f t="shared" ref="K45" si="116">"--100-"&amp;G45&amp;"-"&amp;H45&amp;"-"&amp;I45&amp;"-100-500"</f>
        <v>--100-64-52-22-100-500</v>
      </c>
    </row>
    <row r="46" spans="1:11" x14ac:dyDescent="0.25">
      <c r="A46" t="s">
        <v>15</v>
      </c>
      <c r="B46" s="63" t="s">
        <v>162</v>
      </c>
      <c r="C46">
        <v>185</v>
      </c>
      <c r="D46">
        <v>190</v>
      </c>
      <c r="E46">
        <v>180</v>
      </c>
      <c r="F46" t="s">
        <v>126</v>
      </c>
      <c r="G46">
        <f t="shared" ref="G46" si="117">ROUND(C46*100/255,0)</f>
        <v>73</v>
      </c>
      <c r="H46">
        <f t="shared" ref="H46" si="118">ROUND(D46*100/255,0)</f>
        <v>75</v>
      </c>
      <c r="I46">
        <f t="shared" ref="I46" si="119">ROUND(E46*100/255,0)</f>
        <v>71</v>
      </c>
      <c r="J46" t="str">
        <f t="shared" si="13"/>
        <v>185,190,180</v>
      </c>
      <c r="K46" t="str">
        <f t="shared" ref="K46" si="120">"--100-"&amp;G46&amp;"-"&amp;H46&amp;"-"&amp;I46&amp;"-100-500"</f>
        <v>--100-73-75-71-100-500</v>
      </c>
    </row>
    <row r="47" spans="1:11" x14ac:dyDescent="0.25">
      <c r="A47" t="s">
        <v>15</v>
      </c>
      <c r="B47" s="63" t="s">
        <v>178</v>
      </c>
      <c r="C47">
        <v>185</v>
      </c>
      <c r="D47">
        <v>190</v>
      </c>
      <c r="E47">
        <v>180</v>
      </c>
      <c r="F47" t="s">
        <v>126</v>
      </c>
      <c r="G47">
        <f t="shared" ref="G47:G48" si="121">ROUND(C47*100/255,0)</f>
        <v>73</v>
      </c>
      <c r="H47">
        <f t="shared" ref="H47:H48" si="122">ROUND(D47*100/255,0)</f>
        <v>75</v>
      </c>
      <c r="I47">
        <f t="shared" ref="I47:I48" si="123">ROUND(E47*100/255,0)</f>
        <v>71</v>
      </c>
      <c r="J47" t="str">
        <f t="shared" si="13"/>
        <v>185,190,180</v>
      </c>
      <c r="K47" t="str">
        <f t="shared" ref="K47:K48" si="124">"--100-"&amp;G47&amp;"-"&amp;H47&amp;"-"&amp;I47&amp;"-100-500"</f>
        <v>--100-73-75-71-100-500</v>
      </c>
    </row>
    <row r="48" spans="1:11" x14ac:dyDescent="0.25">
      <c r="A48" t="s">
        <v>15</v>
      </c>
      <c r="B48" s="47" t="s">
        <v>179</v>
      </c>
      <c r="C48">
        <v>180</v>
      </c>
      <c r="D48">
        <v>140</v>
      </c>
      <c r="E48">
        <v>60</v>
      </c>
      <c r="F48" t="s">
        <v>126</v>
      </c>
      <c r="G48">
        <f t="shared" si="121"/>
        <v>71</v>
      </c>
      <c r="H48">
        <f t="shared" si="122"/>
        <v>55</v>
      </c>
      <c r="I48">
        <f t="shared" si="123"/>
        <v>24</v>
      </c>
      <c r="J48" t="str">
        <f t="shared" si="13"/>
        <v>180,140,60</v>
      </c>
      <c r="K48" t="str">
        <f t="shared" si="124"/>
        <v>--100-71-55-24-100-500</v>
      </c>
    </row>
    <row r="49" spans="1:11" x14ac:dyDescent="0.25">
      <c r="A49" t="s">
        <v>15</v>
      </c>
      <c r="B49" s="67" t="s">
        <v>163</v>
      </c>
      <c r="C49">
        <v>189</v>
      </c>
      <c r="D49">
        <v>166</v>
      </c>
      <c r="E49">
        <v>51</v>
      </c>
      <c r="F49" t="s">
        <v>126</v>
      </c>
      <c r="G49">
        <f t="shared" ref="G49" si="125">ROUND(C49*100/255,0)</f>
        <v>74</v>
      </c>
      <c r="H49">
        <f t="shared" ref="H49" si="126">ROUND(D49*100/255,0)</f>
        <v>65</v>
      </c>
      <c r="I49">
        <f t="shared" ref="I49" si="127">ROUND(E49*100/255,0)</f>
        <v>20</v>
      </c>
      <c r="J49" t="str">
        <f t="shared" si="13"/>
        <v>189,166,51</v>
      </c>
      <c r="K49" t="str">
        <f t="shared" ref="K49" si="128">"--100-"&amp;G49&amp;"-"&amp;H49&amp;"-"&amp;I49&amp;"-100-500"</f>
        <v>--100-74-65-20-100-500</v>
      </c>
    </row>
    <row r="50" spans="1:11" x14ac:dyDescent="0.25">
      <c r="A50" t="s">
        <v>15</v>
      </c>
      <c r="B50" s="64" t="s">
        <v>164</v>
      </c>
      <c r="C50">
        <v>202</v>
      </c>
      <c r="D50">
        <v>231</v>
      </c>
      <c r="E50">
        <v>201</v>
      </c>
      <c r="F50" t="s">
        <v>126</v>
      </c>
      <c r="G50">
        <f t="shared" ref="G50" si="129">ROUND(C50*100/255,0)</f>
        <v>79</v>
      </c>
      <c r="H50">
        <f t="shared" ref="H50" si="130">ROUND(D50*100/255,0)</f>
        <v>91</v>
      </c>
      <c r="I50">
        <f t="shared" ref="I50" si="131">ROUND(E50*100/255,0)</f>
        <v>79</v>
      </c>
      <c r="J50" t="str">
        <f t="shared" si="13"/>
        <v>202,231,201</v>
      </c>
      <c r="K50" t="str">
        <f t="shared" ref="K50" si="132">"--100-"&amp;G50&amp;"-"&amp;H50&amp;"-"&amp;I50&amp;"-100-500"</f>
        <v>--100-79-91-79-100-500</v>
      </c>
    </row>
    <row r="51" spans="1:11" x14ac:dyDescent="0.25">
      <c r="A51" t="s">
        <v>15</v>
      </c>
      <c r="B51" s="65" t="s">
        <v>165</v>
      </c>
      <c r="C51">
        <v>155</v>
      </c>
      <c r="D51">
        <v>210</v>
      </c>
      <c r="E51">
        <v>190</v>
      </c>
      <c r="F51" t="s">
        <v>126</v>
      </c>
      <c r="G51">
        <f t="shared" ref="G51" si="133">ROUND(C51*100/255,0)</f>
        <v>61</v>
      </c>
      <c r="H51">
        <f t="shared" ref="H51" si="134">ROUND(D51*100/255,0)</f>
        <v>82</v>
      </c>
      <c r="I51">
        <f t="shared" ref="I51" si="135">ROUND(E51*100/255,0)</f>
        <v>75</v>
      </c>
      <c r="J51" t="str">
        <f t="shared" si="13"/>
        <v>155,210,190</v>
      </c>
      <c r="K51" t="str">
        <f t="shared" ref="K51" si="136">"--100-"&amp;G51&amp;"-"&amp;H51&amp;"-"&amp;I51&amp;"-100-500"</f>
        <v>--100-61-82-75-100-500</v>
      </c>
    </row>
    <row r="52" spans="1:11" x14ac:dyDescent="0.25">
      <c r="A52" t="s">
        <v>15</v>
      </c>
      <c r="B52" s="66" t="s">
        <v>166</v>
      </c>
      <c r="C52">
        <v>180</v>
      </c>
      <c r="D52">
        <v>180</v>
      </c>
      <c r="E52">
        <v>164</v>
      </c>
      <c r="F52" t="s">
        <v>126</v>
      </c>
      <c r="G52">
        <f t="shared" ref="G52" si="137">ROUND(C52*100/255,0)</f>
        <v>71</v>
      </c>
      <c r="H52">
        <f t="shared" ref="H52" si="138">ROUND(D52*100/255,0)</f>
        <v>71</v>
      </c>
      <c r="I52">
        <f t="shared" ref="I52" si="139">ROUND(E52*100/255,0)</f>
        <v>64</v>
      </c>
      <c r="J52" t="str">
        <f t="shared" si="13"/>
        <v>180,180,164</v>
      </c>
      <c r="K52" t="str">
        <f t="shared" ref="K52" si="140">"--100-"&amp;G52&amp;"-"&amp;H52&amp;"-"&amp;I52&amp;"-100-500"</f>
        <v>--100-71-71-64-100-500</v>
      </c>
    </row>
    <row r="53" spans="1:11" x14ac:dyDescent="0.25">
      <c r="A53" t="s">
        <v>15</v>
      </c>
      <c r="B53" s="68" t="s">
        <v>167</v>
      </c>
      <c r="C53">
        <v>240</v>
      </c>
      <c r="D53">
        <v>160</v>
      </c>
      <c r="E53">
        <v>50</v>
      </c>
      <c r="F53" t="s">
        <v>126</v>
      </c>
      <c r="G53">
        <f t="shared" ref="G53" si="141">ROUND(C53*100/255,0)</f>
        <v>94</v>
      </c>
      <c r="H53">
        <f t="shared" ref="H53" si="142">ROUND(D53*100/255,0)</f>
        <v>63</v>
      </c>
      <c r="I53">
        <f t="shared" ref="I53" si="143">ROUND(E53*100/255,0)</f>
        <v>20</v>
      </c>
      <c r="J53" t="str">
        <f t="shared" si="13"/>
        <v>240,160,50</v>
      </c>
      <c r="K53" t="str">
        <f t="shared" ref="K53" si="144">"--100-"&amp;G53&amp;"-"&amp;H53&amp;"-"&amp;I53&amp;"-100-500"</f>
        <v>--100-94-63-20-100-500</v>
      </c>
    </row>
    <row r="55" spans="1:11" x14ac:dyDescent="0.25">
      <c r="A55" t="s">
        <v>15</v>
      </c>
      <c r="B55" s="54" t="s">
        <v>156</v>
      </c>
      <c r="C55">
        <v>180</v>
      </c>
      <c r="D55">
        <v>210</v>
      </c>
      <c r="E55">
        <v>230</v>
      </c>
      <c r="F55" t="s">
        <v>126</v>
      </c>
      <c r="G55">
        <f t="shared" ref="G55:G56" si="145">ROUND(C55*100/255,0)</f>
        <v>71</v>
      </c>
      <c r="H55">
        <f t="shared" ref="H55:H56" si="146">ROUND(D55*100/255,0)</f>
        <v>82</v>
      </c>
      <c r="I55">
        <f t="shared" ref="I55:I56" si="147">ROUND(E55*100/255,0)</f>
        <v>90</v>
      </c>
      <c r="J55" t="str">
        <f t="shared" si="13"/>
        <v>180,210,230</v>
      </c>
      <c r="K55" t="str">
        <f t="shared" ref="K55:K56" si="148">"--100-"&amp;G55&amp;"-"&amp;H55&amp;"-"&amp;I55&amp;"-100-500"</f>
        <v>--100-71-82-90-100-500</v>
      </c>
    </row>
    <row r="56" spans="1:11" x14ac:dyDescent="0.25">
      <c r="A56" t="s">
        <v>15</v>
      </c>
      <c r="B56" s="34" t="s">
        <v>157</v>
      </c>
      <c r="C56">
        <v>225</v>
      </c>
      <c r="D56">
        <v>200</v>
      </c>
      <c r="E56">
        <v>90</v>
      </c>
      <c r="F56" t="s">
        <v>126</v>
      </c>
      <c r="G56">
        <f t="shared" si="145"/>
        <v>88</v>
      </c>
      <c r="H56">
        <f t="shared" si="146"/>
        <v>78</v>
      </c>
      <c r="I56">
        <f t="shared" si="147"/>
        <v>35</v>
      </c>
      <c r="J56" t="str">
        <f t="shared" si="13"/>
        <v>225,200,90</v>
      </c>
      <c r="K56" t="str">
        <f t="shared" si="148"/>
        <v>--100-88-78-35-100-500</v>
      </c>
    </row>
  </sheetData>
  <mergeCells count="2">
    <mergeCell ref="C3:E3"/>
    <mergeCell ref="G3:I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82"/>
  <sheetViews>
    <sheetView tabSelected="1" topLeftCell="A4" workbookViewId="0">
      <selection activeCell="D27" sqref="D27"/>
    </sheetView>
  </sheetViews>
  <sheetFormatPr defaultRowHeight="15" x14ac:dyDescent="0.25"/>
  <cols>
    <col min="1" max="1" width="19.85546875" style="5" bestFit="1" customWidth="1"/>
    <col min="2" max="3" width="22.42578125" style="5" bestFit="1" customWidth="1"/>
    <col min="4" max="4" width="21.42578125" style="5" bestFit="1" customWidth="1"/>
    <col min="5" max="5" width="21.42578125" style="5" customWidth="1"/>
    <col min="6" max="6" width="20.85546875" style="5" bestFit="1" customWidth="1"/>
    <col min="7" max="8" width="21.42578125" style="5" bestFit="1" customWidth="1"/>
    <col min="9" max="11" width="23.42578125" style="5" bestFit="1" customWidth="1"/>
    <col min="12" max="12" width="22.42578125" style="5" bestFit="1" customWidth="1"/>
    <col min="13" max="13" width="24.7109375" style="5" bestFit="1" customWidth="1"/>
    <col min="14" max="16384" width="9.140625" style="5"/>
  </cols>
  <sheetData>
    <row r="1" spans="1:13" s="4" customFormat="1" x14ac:dyDescent="0.25">
      <c r="A1" s="4" t="s">
        <v>188</v>
      </c>
      <c r="B1" s="4">
        <v>500</v>
      </c>
      <c r="C1" s="4">
        <v>500</v>
      </c>
      <c r="D1" s="4">
        <v>500</v>
      </c>
      <c r="E1" s="4">
        <v>1</v>
      </c>
      <c r="F1" s="4">
        <v>1</v>
      </c>
      <c r="G1" s="4">
        <v>500</v>
      </c>
      <c r="H1" s="4">
        <v>500</v>
      </c>
      <c r="I1" s="4">
        <v>1000</v>
      </c>
      <c r="J1" s="4">
        <v>1000</v>
      </c>
      <c r="K1" s="4">
        <v>2000</v>
      </c>
      <c r="L1" s="4">
        <v>3000</v>
      </c>
      <c r="M1" s="4">
        <v>1000</v>
      </c>
    </row>
    <row r="2" spans="1:13" s="112" customFormat="1" x14ac:dyDescent="0.25">
      <c r="A2" s="112" t="s">
        <v>193</v>
      </c>
      <c r="B2" s="112">
        <v>1</v>
      </c>
      <c r="C2" s="112">
        <v>1</v>
      </c>
      <c r="D2" s="112">
        <v>1</v>
      </c>
      <c r="E2" s="112">
        <v>3</v>
      </c>
      <c r="F2" s="112">
        <v>3</v>
      </c>
      <c r="G2" s="112">
        <v>4</v>
      </c>
      <c r="H2" s="112">
        <v>5</v>
      </c>
      <c r="I2" s="112">
        <v>6</v>
      </c>
      <c r="J2" s="112">
        <v>7</v>
      </c>
      <c r="K2" s="112">
        <v>8</v>
      </c>
      <c r="L2" s="112">
        <v>8</v>
      </c>
      <c r="M2" s="112">
        <v>9</v>
      </c>
    </row>
    <row r="3" spans="1:13" ht="30" x14ac:dyDescent="0.25">
      <c r="B3" s="5" t="s">
        <v>181</v>
      </c>
      <c r="C3" s="5" t="s">
        <v>181</v>
      </c>
      <c r="D3" s="5" t="s">
        <v>181</v>
      </c>
      <c r="E3" s="5" t="s">
        <v>86</v>
      </c>
      <c r="F3" s="5" t="s">
        <v>86</v>
      </c>
      <c r="G3" s="113" t="s">
        <v>182</v>
      </c>
      <c r="H3" s="113" t="s">
        <v>183</v>
      </c>
      <c r="I3" s="113" t="s">
        <v>184</v>
      </c>
      <c r="J3" s="113" t="s">
        <v>108</v>
      </c>
      <c r="K3" s="113" t="s">
        <v>185</v>
      </c>
      <c r="L3" s="113" t="s">
        <v>186</v>
      </c>
      <c r="M3" s="113" t="s">
        <v>18</v>
      </c>
    </row>
    <row r="5" spans="1:13" x14ac:dyDescent="0.25">
      <c r="A5" s="5" t="s">
        <v>308</v>
      </c>
      <c r="B5" s="11" t="s">
        <v>51</v>
      </c>
      <c r="C5" s="11" t="s">
        <v>51</v>
      </c>
      <c r="G5" s="13" t="s">
        <v>58</v>
      </c>
      <c r="H5" s="13" t="s">
        <v>58</v>
      </c>
      <c r="I5" s="13" t="s">
        <v>58</v>
      </c>
      <c r="J5" s="159" t="s">
        <v>311</v>
      </c>
      <c r="K5" s="159" t="s">
        <v>311</v>
      </c>
      <c r="L5" s="168" t="s">
        <v>323</v>
      </c>
      <c r="M5" s="11" t="s">
        <v>51</v>
      </c>
    </row>
    <row r="6" spans="1:13" x14ac:dyDescent="0.25">
      <c r="A6" s="5" t="s">
        <v>359</v>
      </c>
      <c r="B6" s="114" t="s">
        <v>53</v>
      </c>
      <c r="C6" s="114" t="s">
        <v>53</v>
      </c>
      <c r="G6" s="178" t="s">
        <v>333</v>
      </c>
      <c r="H6" s="115" t="s">
        <v>238</v>
      </c>
      <c r="I6" s="165" t="s">
        <v>320</v>
      </c>
      <c r="J6" s="165" t="s">
        <v>320</v>
      </c>
      <c r="K6" s="166" t="s">
        <v>321</v>
      </c>
      <c r="L6" s="167" t="s">
        <v>322</v>
      </c>
      <c r="M6" s="114" t="s">
        <v>53</v>
      </c>
    </row>
    <row r="7" spans="1:13" x14ac:dyDescent="0.25">
      <c r="A7" s="5" t="s">
        <v>187</v>
      </c>
      <c r="B7" s="5" t="s">
        <v>75</v>
      </c>
      <c r="C7" s="5" t="s">
        <v>50</v>
      </c>
      <c r="G7" s="5" t="s">
        <v>316</v>
      </c>
      <c r="H7" s="5" t="s">
        <v>317</v>
      </c>
      <c r="I7" s="5" t="s">
        <v>318</v>
      </c>
      <c r="J7" s="5" t="s">
        <v>319</v>
      </c>
      <c r="K7" s="5" t="s">
        <v>201</v>
      </c>
      <c r="L7" s="5" t="s">
        <v>202</v>
      </c>
      <c r="M7" s="5" t="s">
        <v>112</v>
      </c>
    </row>
    <row r="8" spans="1:13" x14ac:dyDescent="0.25">
      <c r="A8" s="5" t="s">
        <v>310</v>
      </c>
      <c r="B8" s="96" t="str">
        <f t="shared" ref="B8:M8" si="0">IFERROR("#"&amp;DEC2HEX(SUBSTITUTE((MID(SUBSTITUTE(B5,CHAR(44),REPT(CHAR(44),LEN(B5))),(1-1)*LEN(B5)+1,LEN(B5))),CHAR(44),""))&amp;DEC2HEX(SUBSTITUTE((MID(SUBSTITUTE(B5,CHAR(44),REPT(CHAR(44),LEN(B5))),(2-1)*LEN(B5)+1,LEN(B5))),CHAR(44),""),2)&amp;DEC2HEX(SUBSTITUTE((MID(SUBSTITUTE(B5,CHAR(44),REPT(CHAR(44),LEN(B5))),(3-1)*LEN(B5)+1,LEN(B5))),CHAR(44),""),2),"")</f>
        <v>#1E2819</v>
      </c>
      <c r="C8" s="96" t="str">
        <f t="shared" si="0"/>
        <v>#1E2819</v>
      </c>
      <c r="D8" s="96" t="str">
        <f t="shared" si="0"/>
        <v/>
      </c>
      <c r="E8" s="96" t="str">
        <f t="shared" si="0"/>
        <v/>
      </c>
      <c r="F8" s="96" t="str">
        <f t="shared" si="0"/>
        <v/>
      </c>
      <c r="G8" s="96" t="str">
        <f t="shared" si="0"/>
        <v>#3C641E</v>
      </c>
      <c r="H8" s="96" t="str">
        <f t="shared" si="0"/>
        <v>#3C641E</v>
      </c>
      <c r="I8" s="96" t="str">
        <f t="shared" si="0"/>
        <v>#3C641E</v>
      </c>
      <c r="J8" s="96" t="str">
        <f t="shared" si="0"/>
        <v>#5A4628</v>
      </c>
      <c r="K8" s="96" t="str">
        <f t="shared" si="0"/>
        <v>#5A4628</v>
      </c>
      <c r="L8" s="96" t="str">
        <f t="shared" si="0"/>
        <v>#483820</v>
      </c>
      <c r="M8" s="96" t="str">
        <f t="shared" si="0"/>
        <v>#1E2819</v>
      </c>
    </row>
    <row r="9" spans="1:13" x14ac:dyDescent="0.25">
      <c r="A9" s="5" t="s">
        <v>309</v>
      </c>
      <c r="B9" s="96" t="str">
        <f t="shared" ref="B9:M9" si="1">IFERROR("#"&amp;DEC2HEX(SUBSTITUTE((MID(SUBSTITUTE(B6,CHAR(44),REPT(CHAR(44),LEN(B6))),(1-1)*LEN(B6)+1,LEN(B6))),CHAR(44),""))&amp;DEC2HEX(SUBSTITUTE((MID(SUBSTITUTE(B6,CHAR(44),REPT(CHAR(44),LEN(B6))),(2-1)*LEN(B6)+1,LEN(B6))),CHAR(44),""),2)&amp;DEC2HEX(SUBSTITUTE((MID(SUBSTITUTE(B6,CHAR(44),REPT(CHAR(44),LEN(B6))),(3-1)*LEN(B6)+1,LEN(B6))),CHAR(44),""),2),"")</f>
        <v>#F0F0FF</v>
      </c>
      <c r="C9" s="96" t="str">
        <f t="shared" si="1"/>
        <v>#F0F0FF</v>
      </c>
      <c r="D9" s="96" t="str">
        <f t="shared" si="1"/>
        <v/>
      </c>
      <c r="E9" s="96" t="str">
        <f t="shared" si="1"/>
        <v/>
      </c>
      <c r="F9" s="96" t="str">
        <f t="shared" si="1"/>
        <v/>
      </c>
      <c r="G9" s="96" t="str">
        <f t="shared" si="1"/>
        <v>#D7E799</v>
      </c>
      <c r="H9" s="96" t="str">
        <f t="shared" si="1"/>
        <v>#C8D79B</v>
      </c>
      <c r="I9" s="96" t="str">
        <f t="shared" si="1"/>
        <v>#D8D8E6</v>
      </c>
      <c r="J9" s="96" t="str">
        <f t="shared" si="1"/>
        <v>#D8D8E6</v>
      </c>
      <c r="K9" s="96" t="str">
        <f t="shared" si="1"/>
        <v>#C0C0CC</v>
      </c>
      <c r="L9" s="96" t="str">
        <f t="shared" si="1"/>
        <v>#A8A8B3</v>
      </c>
      <c r="M9" s="96" t="str">
        <f t="shared" si="1"/>
        <v>#F0F0FF</v>
      </c>
    </row>
    <row r="10" spans="1:13" x14ac:dyDescent="0.25">
      <c r="A10" s="5" t="s">
        <v>189</v>
      </c>
      <c r="B10" s="96" t="str">
        <f>"--100-"&amp;ROUND(SUBSTITUTE((MID(SUBSTITUTE(B6,CHAR(44),REPT(CHAR(44),LEN(B6))),(1-1)*LEN(B6)+1,LEN(B6))),CHAR(44),"")*100/255,0)&amp;"-"&amp;ROUND(SUBSTITUTE((MID(SUBSTITUTE(B6,CHAR(44),REPT(CHAR(44),LEN(B6))),(2-1)*LEN(B6)+1,LEN(B6))),CHAR(44),"")*100/255,0)&amp;"-"&amp;ROUND(SUBSTITUTE((MID(SUBSTITUTE(B6,CHAR(44),REPT(CHAR(44),LEN(B6))),(3-1)*LEN(B6)+1,LEN(B6))),CHAR(44),"")*100/255,0)&amp;"-100-"&amp;B$1</f>
        <v>--100-94-94-100-100-500</v>
      </c>
      <c r="C10" s="96" t="str">
        <f t="shared" ref="C10" si="2">"--100-"&amp;ROUND(SUBSTITUTE((MID(SUBSTITUTE(C6,CHAR(44),REPT(CHAR(44),LEN(C6))),(1-1)*LEN(C6)+1,LEN(C6))),CHAR(44),"")*100/255,0)&amp;"-"&amp;ROUND(SUBSTITUTE((MID(SUBSTITUTE(C6,CHAR(44),REPT(CHAR(44),LEN(C6))),(2-1)*LEN(C6)+1,LEN(C6))),CHAR(44),"")*100/255,0)&amp;"-"&amp;ROUND(SUBSTITUTE((MID(SUBSTITUTE(C6,CHAR(44),REPT(CHAR(44),LEN(C6))),(3-1)*LEN(C6)+1,LEN(C6))),CHAR(44),"")*100/255,0)&amp;"-100-"&amp;C$1</f>
        <v>--100-94-94-100-100-500</v>
      </c>
      <c r="D10" s="96"/>
      <c r="E10" s="96"/>
      <c r="F10" s="96"/>
      <c r="G10" s="96" t="str">
        <f t="shared" ref="G10:M10" si="3">"--100-"&amp;ROUND(SUBSTITUTE((MID(SUBSTITUTE(G6,CHAR(44),REPT(CHAR(44),LEN(G6))),(1-1)*LEN(G6)+1,LEN(G6))),CHAR(44),"")*100/255,0)&amp;"-"&amp;ROUND(SUBSTITUTE((MID(SUBSTITUTE(G6,CHAR(44),REPT(CHAR(44),LEN(G6))),(2-1)*LEN(G6)+1,LEN(G6))),CHAR(44),"")*100/255,0)&amp;"-"&amp;ROUND(SUBSTITUTE((MID(SUBSTITUTE(G6,CHAR(44),REPT(CHAR(44),LEN(G6))),(3-1)*LEN(G6)+1,LEN(G6))),CHAR(44),"")*100/255,0)&amp;"-100-"&amp;G$1</f>
        <v>--100-84-91-60-100-500</v>
      </c>
      <c r="H10" s="96" t="str">
        <f t="shared" si="3"/>
        <v>--100-78-84-61-100-500</v>
      </c>
      <c r="I10" s="96" t="str">
        <f t="shared" si="3"/>
        <v>--100-85-85-90-100-1000</v>
      </c>
      <c r="J10" s="96" t="str">
        <f t="shared" si="3"/>
        <v>--100-85-85-90-100-1000</v>
      </c>
      <c r="K10" s="96" t="str">
        <f t="shared" si="3"/>
        <v>--100-75-75-80-100-2000</v>
      </c>
      <c r="L10" s="96" t="str">
        <f t="shared" si="3"/>
        <v>--100-66-66-70-100-3000</v>
      </c>
      <c r="M10" s="96" t="str">
        <f t="shared" si="3"/>
        <v>--100-94-94-100-100-1000</v>
      </c>
    </row>
    <row r="11" spans="1:13" x14ac:dyDescent="0.25">
      <c r="B11" s="96"/>
      <c r="C11" s="96"/>
      <c r="D11" s="96"/>
      <c r="E11" s="96"/>
      <c r="F11" s="96"/>
      <c r="G11" s="96"/>
      <c r="H11" s="96"/>
      <c r="I11" s="96"/>
      <c r="J11" s="96"/>
      <c r="K11" s="96"/>
      <c r="L11" s="96"/>
      <c r="M11" s="96"/>
    </row>
    <row r="12" spans="1:13" x14ac:dyDescent="0.25">
      <c r="B12" s="96"/>
      <c r="C12" s="96"/>
      <c r="D12" s="96"/>
      <c r="E12" s="96"/>
      <c r="F12" s="96"/>
      <c r="G12" s="96"/>
      <c r="H12" s="96"/>
      <c r="I12" s="96"/>
      <c r="J12" s="96"/>
      <c r="K12" s="96"/>
      <c r="L12" s="96"/>
      <c r="M12" s="96"/>
    </row>
    <row r="13" spans="1:13" x14ac:dyDescent="0.25">
      <c r="A13" s="5" t="s">
        <v>308</v>
      </c>
      <c r="B13" s="164" t="s">
        <v>314</v>
      </c>
      <c r="C13" s="163" t="s">
        <v>74</v>
      </c>
      <c r="E13" s="160" t="s">
        <v>90</v>
      </c>
      <c r="F13" s="160" t="s">
        <v>90</v>
      </c>
      <c r="G13" s="13" t="s">
        <v>58</v>
      </c>
      <c r="H13" s="13" t="s">
        <v>58</v>
      </c>
      <c r="I13" s="13" t="s">
        <v>58</v>
      </c>
    </row>
    <row r="14" spans="1:13" x14ac:dyDescent="0.25">
      <c r="A14" s="5" t="s">
        <v>358</v>
      </c>
      <c r="B14" s="116" t="s">
        <v>73</v>
      </c>
      <c r="C14" s="116" t="s">
        <v>73</v>
      </c>
      <c r="E14" s="146" t="s">
        <v>286</v>
      </c>
      <c r="F14" s="148" t="s">
        <v>287</v>
      </c>
      <c r="G14" s="172" t="s">
        <v>327</v>
      </c>
      <c r="H14" s="118" t="s">
        <v>65</v>
      </c>
      <c r="I14" s="173" t="s">
        <v>328</v>
      </c>
    </row>
    <row r="15" spans="1:13" x14ac:dyDescent="0.25">
      <c r="A15" s="5" t="s">
        <v>187</v>
      </c>
      <c r="B15" s="5" t="s">
        <v>211</v>
      </c>
      <c r="C15" s="183" t="s">
        <v>243</v>
      </c>
      <c r="E15" s="184" t="s">
        <v>247</v>
      </c>
      <c r="F15" s="184" t="s">
        <v>248</v>
      </c>
      <c r="G15" s="184" t="s">
        <v>205</v>
      </c>
      <c r="H15" s="5" t="s">
        <v>206</v>
      </c>
      <c r="I15" s="184" t="s">
        <v>207</v>
      </c>
    </row>
    <row r="16" spans="1:13" x14ac:dyDescent="0.25">
      <c r="A16" s="5" t="s">
        <v>310</v>
      </c>
      <c r="B16" s="96" t="str">
        <f t="shared" ref="B16:M16" si="4">IFERROR("#"&amp;DEC2HEX(SUBSTITUTE((MID(SUBSTITUTE(B13,CHAR(44),REPT(CHAR(44),LEN(B13))),(1-1)*LEN(B13)+1,LEN(B13))),CHAR(44),""))&amp;DEC2HEX(SUBSTITUTE((MID(SUBSTITUTE(B13,CHAR(44),REPT(CHAR(44),LEN(B13))),(2-1)*LEN(B13)+1,LEN(B13))),CHAR(44),""),2)&amp;DEC2HEX(SUBSTITUTE((MID(SUBSTITUTE(B13,CHAR(44),REPT(CHAR(44),LEN(B13))),(3-1)*LEN(B13)+1,LEN(B13))),CHAR(44),""),2),"")</f>
        <v>#736441</v>
      </c>
      <c r="C16" s="96" t="str">
        <f t="shared" si="4"/>
        <v>#648C32</v>
      </c>
      <c r="D16" s="96" t="str">
        <f t="shared" si="4"/>
        <v/>
      </c>
      <c r="E16" s="96" t="str">
        <f t="shared" si="4"/>
        <v>#549178</v>
      </c>
      <c r="F16" s="96" t="str">
        <f t="shared" si="4"/>
        <v>#549178</v>
      </c>
      <c r="G16" s="96" t="str">
        <f t="shared" si="4"/>
        <v>#3C641E</v>
      </c>
      <c r="H16" s="96" t="str">
        <f t="shared" si="4"/>
        <v>#3C641E</v>
      </c>
      <c r="I16" s="96" t="str">
        <f t="shared" si="4"/>
        <v>#3C641E</v>
      </c>
      <c r="J16" s="96" t="str">
        <f t="shared" si="4"/>
        <v/>
      </c>
      <c r="K16" s="96" t="str">
        <f t="shared" si="4"/>
        <v/>
      </c>
      <c r="L16" s="96" t="str">
        <f t="shared" si="4"/>
        <v/>
      </c>
      <c r="M16" s="96" t="str">
        <f t="shared" si="4"/>
        <v/>
      </c>
    </row>
    <row r="17" spans="1:13" x14ac:dyDescent="0.25">
      <c r="A17" s="5" t="s">
        <v>309</v>
      </c>
      <c r="B17" s="96" t="str">
        <f>IFERROR("#"&amp;DEC2HEX(SUBSTITUTE((MID(SUBSTITUTE(B14,CHAR(44),REPT(CHAR(44),LEN(B14))),(1-1)*LEN(B14)+1,LEN(B14))),CHAR(44),""))&amp;DEC2HEX(SUBSTITUTE((MID(SUBSTITUTE(B14,CHAR(44),REPT(CHAR(44),LEN(B14))),(2-1)*LEN(B14)+1,LEN(B14))),CHAR(44),""),2)&amp;DEC2HEX(SUBSTITUTE((MID(SUBSTITUTE(B14,CHAR(44),REPT(CHAR(44),LEN(B14))),(3-1)*LEN(B14)+1,LEN(B14))),CHAR(44),""),2),"")</f>
        <v>#E6F59A</v>
      </c>
      <c r="C17" s="96" t="str">
        <f t="shared" ref="C17:M17" si="5">IFERROR("#"&amp;DEC2HEX(SUBSTITUTE((MID(SUBSTITUTE(C14,CHAR(44),REPT(CHAR(44),LEN(C14))),(1-1)*LEN(C14)+1,LEN(C14))),CHAR(44),""))&amp;DEC2HEX(SUBSTITUTE((MID(SUBSTITUTE(C14,CHAR(44),REPT(CHAR(44),LEN(C14))),(2-1)*LEN(C14)+1,LEN(C14))),CHAR(44),""),2)&amp;DEC2HEX(SUBSTITUTE((MID(SUBSTITUTE(C14,CHAR(44),REPT(CHAR(44),LEN(C14))),(3-1)*LEN(C14)+1,LEN(C14))),CHAR(44),""),2),"")</f>
        <v>#E6F59A</v>
      </c>
      <c r="D17" s="96" t="str">
        <f t="shared" si="5"/>
        <v/>
      </c>
      <c r="E17" s="96" t="str">
        <f t="shared" si="5"/>
        <v>#A0DCBE</v>
      </c>
      <c r="F17" s="96" t="str">
        <f t="shared" si="5"/>
        <v>#82C6C8</v>
      </c>
      <c r="G17" s="96" t="str">
        <f t="shared" si="5"/>
        <v>#A0C161</v>
      </c>
      <c r="H17" s="96" t="str">
        <f t="shared" si="5"/>
        <v>#5A8C28</v>
      </c>
      <c r="I17" s="96" t="str">
        <f t="shared" si="5"/>
        <v>#9EAA41</v>
      </c>
      <c r="J17" s="96" t="str">
        <f t="shared" si="5"/>
        <v/>
      </c>
      <c r="K17" s="96" t="str">
        <f t="shared" si="5"/>
        <v/>
      </c>
      <c r="L17" s="96" t="str">
        <f t="shared" si="5"/>
        <v/>
      </c>
      <c r="M17" s="96" t="str">
        <f t="shared" si="5"/>
        <v/>
      </c>
    </row>
    <row r="18" spans="1:13" x14ac:dyDescent="0.25">
      <c r="A18" s="5" t="s">
        <v>189</v>
      </c>
      <c r="B18" s="5" t="str">
        <f>"--100-"&amp;ROUND(SUBSTITUTE((MID(SUBSTITUTE(B14,CHAR(44),REPT(CHAR(44),LEN(B14))),(1-1)*LEN(B14)+1,LEN(B14))),CHAR(44),"")*100/255,0)&amp;"-"&amp;ROUND(SUBSTITUTE((MID(SUBSTITUTE(B14,CHAR(44),REPT(CHAR(44),LEN(B14))),(2-1)*LEN(B14)+1,LEN(B14))),CHAR(44),"")*100/255,0)&amp;"-"&amp;ROUND(SUBSTITUTE((MID(SUBSTITUTE(B14,CHAR(44),REPT(CHAR(44),LEN(B14))),(3-1)*LEN(B14)+1,LEN(B14))),CHAR(44),"")*100/255,0)&amp;"-100-"&amp;B$1</f>
        <v>--100-90-96-60-100-500</v>
      </c>
      <c r="C18" s="5" t="str">
        <f>"--100-"&amp;ROUND(SUBSTITUTE((MID(SUBSTITUTE(C14,CHAR(44),REPT(CHAR(44),LEN(C14))),(1-1)*LEN(C14)+1,LEN(C14))),CHAR(44),"")*100/255,0)&amp;"-"&amp;ROUND(SUBSTITUTE((MID(SUBSTITUTE(C14,CHAR(44),REPT(CHAR(44),LEN(C14))),(2-1)*LEN(C14)+1,LEN(C14))),CHAR(44),"")*100/255,0)&amp;"-"&amp;ROUND(SUBSTITUTE((MID(SUBSTITUTE(C14,CHAR(44),REPT(CHAR(44),LEN(C14))),(3-1)*LEN(C14)+1,LEN(C14))),CHAR(44),"")*100/255,0)&amp;"-100-"&amp;C$1</f>
        <v>--100-90-96-60-100-500</v>
      </c>
      <c r="E18" s="5" t="str">
        <f>"--100-"&amp;ROUND(SUBSTITUTE((MID(SUBSTITUTE(E14,CHAR(44),REPT(CHAR(44),LEN(E14))),(1-1)*LEN(E14)+1,LEN(E14))),CHAR(44),"")*100/255,0)&amp;"-"&amp;ROUND(SUBSTITUTE((MID(SUBSTITUTE(E14,CHAR(44),REPT(CHAR(44),LEN(E14))),(2-1)*LEN(E14)+1,LEN(E14))),CHAR(44),"")*100/255,0)&amp;"-"&amp;ROUND(SUBSTITUTE((MID(SUBSTITUTE(E14,CHAR(44),REPT(CHAR(44),LEN(E14))),(3-1)*LEN(E14)+1,LEN(E14))),CHAR(44),"")*100/255,0)&amp;"-100-"&amp;E$1</f>
        <v>--100-63-86-75-100-1</v>
      </c>
      <c r="F18" s="5" t="str">
        <f>"--100-"&amp;ROUND(SUBSTITUTE((MID(SUBSTITUTE(F14,CHAR(44),REPT(CHAR(44),LEN(F14))),(1-1)*LEN(F14)+1,LEN(F14))),CHAR(44),"")*100/255,0)&amp;"-"&amp;ROUND(SUBSTITUTE((MID(SUBSTITUTE(F14,CHAR(44),REPT(CHAR(44),LEN(F14))),(2-1)*LEN(F14)+1,LEN(F14))),CHAR(44),"")*100/255,0)&amp;"-"&amp;ROUND(SUBSTITUTE((MID(SUBSTITUTE(F14,CHAR(44),REPT(CHAR(44),LEN(F14))),(3-1)*LEN(F14)+1,LEN(F14))),CHAR(44),"")*100/255,0)&amp;"-100-"&amp;F$1</f>
        <v>--100-51-78-78-100-1</v>
      </c>
      <c r="G18" s="5" t="str">
        <f>"--100-"&amp;ROUND(SUBSTITUTE((MID(SUBSTITUTE(G14,CHAR(44),REPT(CHAR(44),LEN(G14))),(1-1)*LEN(G14)+1,LEN(G14))),CHAR(44),"")*100/255,0)&amp;"-"&amp;ROUND(SUBSTITUTE((MID(SUBSTITUTE(G14,CHAR(44),REPT(CHAR(44),LEN(G14))),(2-1)*LEN(G14)+1,LEN(G14))),CHAR(44),"")*100/255,0)&amp;"-"&amp;ROUND(SUBSTITUTE((MID(SUBSTITUTE(G14,CHAR(44),REPT(CHAR(44),LEN(G14))),(3-1)*LEN(G14)+1,LEN(G14))),CHAR(44),"")*100/255,0)&amp;"-100-"&amp;G$1</f>
        <v>--100-63-76-38-100-500</v>
      </c>
      <c r="H18" s="5" t="str">
        <f>"--100-"&amp;ROUND(SUBSTITUTE((MID(SUBSTITUTE(H14,CHAR(44),REPT(CHAR(44),LEN(H14))),(1-1)*LEN(H14)+1,LEN(H14))),CHAR(44),"")*100/255,0)&amp;"-"&amp;ROUND(SUBSTITUTE((MID(SUBSTITUTE(H14,CHAR(44),REPT(CHAR(44),LEN(H14))),(2-1)*LEN(H14)+1,LEN(H14))),CHAR(44),"")*100/255,0)&amp;"-"&amp;ROUND(SUBSTITUTE((MID(SUBSTITUTE(H14,CHAR(44),REPT(CHAR(44),LEN(H14))),(3-1)*LEN(H14)+1,LEN(H14))),CHAR(44),"")*100/255,0)&amp;"-100-"&amp;H$1</f>
        <v>--100-35-55-16-100-500</v>
      </c>
      <c r="I18" s="5" t="str">
        <f>"--100-"&amp;ROUND(SUBSTITUTE((MID(SUBSTITUTE(I14,CHAR(44),REPT(CHAR(44),LEN(I14))),(1-1)*LEN(I14)+1,LEN(I14))),CHAR(44),"")*100/255,0)&amp;"-"&amp;ROUND(SUBSTITUTE((MID(SUBSTITUTE(I14,CHAR(44),REPT(CHAR(44),LEN(I14))),(2-1)*LEN(I14)+1,LEN(I14))),CHAR(44),"")*100/255,0)&amp;"-"&amp;ROUND(SUBSTITUTE((MID(SUBSTITUTE(I14,CHAR(44),REPT(CHAR(44),LEN(I14))),(3-1)*LEN(I14)+1,LEN(I14))),CHAR(44),"")*100/255,0)&amp;"-100-"&amp;I$1</f>
        <v>--100-62-67-25-100-1000</v>
      </c>
    </row>
    <row r="19" spans="1:13" x14ac:dyDescent="0.25">
      <c r="B19" s="96"/>
      <c r="C19" s="96"/>
      <c r="D19" s="96"/>
      <c r="E19" s="96"/>
      <c r="F19" s="96"/>
      <c r="G19" s="96"/>
      <c r="H19" s="96"/>
      <c r="I19" s="96"/>
      <c r="J19" s="96"/>
      <c r="K19" s="96"/>
      <c r="L19" s="96"/>
      <c r="M19" s="96"/>
    </row>
    <row r="20" spans="1:13" x14ac:dyDescent="0.25">
      <c r="B20" s="96"/>
      <c r="C20" s="96"/>
      <c r="D20" s="96"/>
      <c r="E20" s="96"/>
      <c r="F20" s="96"/>
      <c r="G20" s="96"/>
      <c r="H20" s="96"/>
      <c r="I20" s="96"/>
      <c r="J20" s="96"/>
      <c r="K20" s="96"/>
      <c r="L20" s="96"/>
      <c r="M20" s="96"/>
    </row>
    <row r="22" spans="1:13" x14ac:dyDescent="0.25">
      <c r="A22" s="5" t="s">
        <v>308</v>
      </c>
      <c r="B22" s="15" t="s">
        <v>61</v>
      </c>
      <c r="C22" s="13" t="s">
        <v>58</v>
      </c>
      <c r="D22" s="13" t="s">
        <v>58</v>
      </c>
      <c r="E22" s="160" t="s">
        <v>90</v>
      </c>
      <c r="F22" s="160" t="s">
        <v>90</v>
      </c>
      <c r="G22" s="13" t="s">
        <v>58</v>
      </c>
      <c r="H22" s="13" t="s">
        <v>58</v>
      </c>
      <c r="I22" s="13" t="s">
        <v>58</v>
      </c>
      <c r="J22" s="161" t="s">
        <v>312</v>
      </c>
      <c r="K22" s="159" t="s">
        <v>311</v>
      </c>
      <c r="L22" s="168" t="s">
        <v>323</v>
      </c>
      <c r="M22" s="162" t="s">
        <v>313</v>
      </c>
    </row>
    <row r="23" spans="1:13" x14ac:dyDescent="0.25">
      <c r="A23" s="5" t="s">
        <v>357</v>
      </c>
      <c r="B23" s="119" t="s">
        <v>55</v>
      </c>
      <c r="C23" s="119" t="s">
        <v>55</v>
      </c>
      <c r="D23" s="180" t="s">
        <v>336</v>
      </c>
      <c r="E23" s="23" t="s">
        <v>89</v>
      </c>
      <c r="F23" s="25" t="s">
        <v>92</v>
      </c>
      <c r="G23" s="117" t="s">
        <v>64</v>
      </c>
      <c r="H23" s="118" t="s">
        <v>65</v>
      </c>
      <c r="I23" s="173" t="s">
        <v>328</v>
      </c>
      <c r="J23" s="120" t="s">
        <v>192</v>
      </c>
      <c r="K23" s="121" t="s">
        <v>200</v>
      </c>
      <c r="L23" s="169" t="s">
        <v>324</v>
      </c>
      <c r="M23" s="122" t="s">
        <v>204</v>
      </c>
    </row>
    <row r="24" spans="1:13" x14ac:dyDescent="0.25">
      <c r="A24" s="5" t="s">
        <v>187</v>
      </c>
      <c r="B24" s="183" t="s">
        <v>315</v>
      </c>
      <c r="C24" s="5" t="s">
        <v>8</v>
      </c>
      <c r="D24" s="5" t="s">
        <v>335</v>
      </c>
      <c r="E24" s="183" t="s">
        <v>237</v>
      </c>
      <c r="F24" s="183" t="s">
        <v>236</v>
      </c>
      <c r="G24" s="5" t="s">
        <v>190</v>
      </c>
      <c r="H24" s="5" t="s">
        <v>191</v>
      </c>
      <c r="I24" s="5" t="s">
        <v>208</v>
      </c>
      <c r="J24" s="183" t="s">
        <v>108</v>
      </c>
      <c r="K24" s="183" t="s">
        <v>201</v>
      </c>
      <c r="L24" s="184" t="s">
        <v>202</v>
      </c>
      <c r="M24" s="5" t="s">
        <v>203</v>
      </c>
    </row>
    <row r="25" spans="1:13" x14ac:dyDescent="0.25">
      <c r="A25" s="5" t="s">
        <v>310</v>
      </c>
      <c r="B25" s="96" t="str">
        <f t="shared" ref="B25:M25" si="6">IFERROR("#"&amp;DEC2HEX(SUBSTITUTE((MID(SUBSTITUTE(B22,CHAR(44),REPT(CHAR(44),LEN(B22))),(1-1)*LEN(B22)+1,LEN(B22))),CHAR(44),""))&amp;DEC2HEX(SUBSTITUTE((MID(SUBSTITUTE(B22,CHAR(44),REPT(CHAR(44),LEN(B22))),(2-1)*LEN(B22)+1,LEN(B22))),CHAR(44),""),2)&amp;DEC2HEX(SUBSTITUTE((MID(SUBSTITUTE(B22,CHAR(44),REPT(CHAR(44),LEN(B22))),(3-1)*LEN(B22)+1,LEN(B22))),CHAR(44),""),2),"")</f>
        <v>#649632</v>
      </c>
      <c r="C25" s="96" t="str">
        <f t="shared" si="6"/>
        <v>#3C641E</v>
      </c>
      <c r="D25" s="96" t="str">
        <f t="shared" si="6"/>
        <v>#3C641E</v>
      </c>
      <c r="E25" s="96" t="str">
        <f t="shared" si="6"/>
        <v>#549178</v>
      </c>
      <c r="F25" s="96" t="str">
        <f t="shared" si="6"/>
        <v>#549178</v>
      </c>
      <c r="G25" s="96" t="str">
        <f t="shared" si="6"/>
        <v>#3C641E</v>
      </c>
      <c r="H25" s="96" t="str">
        <f t="shared" si="6"/>
        <v>#3C641E</v>
      </c>
      <c r="I25" s="96" t="str">
        <f t="shared" si="6"/>
        <v>#3C641E</v>
      </c>
      <c r="J25" s="96" t="str">
        <f t="shared" si="6"/>
        <v>#826F32</v>
      </c>
      <c r="K25" s="96" t="str">
        <f t="shared" si="6"/>
        <v>#5A4628</v>
      </c>
      <c r="L25" s="96" t="str">
        <f t="shared" si="6"/>
        <v>#483820</v>
      </c>
      <c r="M25" s="96" t="str">
        <f t="shared" si="6"/>
        <v>#504B32</v>
      </c>
    </row>
    <row r="26" spans="1:13" x14ac:dyDescent="0.25">
      <c r="A26" s="5" t="s">
        <v>309</v>
      </c>
      <c r="B26" s="96" t="str">
        <f t="shared" ref="B26:M26" si="7">IFERROR("#"&amp;DEC2HEX(SUBSTITUTE((MID(SUBSTITUTE(B23,CHAR(44),REPT(CHAR(44),LEN(B23))),(1-1)*LEN(B23)+1,LEN(B23))),CHAR(44),""))&amp;DEC2HEX(SUBSTITUTE((MID(SUBSTITUTE(B23,CHAR(44),REPT(CHAR(44),LEN(B23))),(2-1)*LEN(B23)+1,LEN(B23))),CHAR(44),""),2)&amp;DEC2HEX(SUBSTITUTE((MID(SUBSTITUTE(B23,CHAR(44),REPT(CHAR(44),LEN(B23))),(3-1)*LEN(B23)+1,LEN(B23))),CHAR(44),""),2),"")</f>
        <v>#96C864</v>
      </c>
      <c r="C26" s="96" t="str">
        <f t="shared" si="7"/>
        <v>#96C864</v>
      </c>
      <c r="D26" s="96" t="str">
        <f t="shared" si="7"/>
        <v>#C2D55F</v>
      </c>
      <c r="E26" s="96" t="str">
        <f t="shared" si="7"/>
        <v>#AFDCA0</v>
      </c>
      <c r="F26" s="96" t="str">
        <f t="shared" si="7"/>
        <v>#82C896</v>
      </c>
      <c r="G26" s="96" t="str">
        <f t="shared" si="7"/>
        <v>#78AA46</v>
      </c>
      <c r="H26" s="96" t="str">
        <f t="shared" si="7"/>
        <v>#5A8C28</v>
      </c>
      <c r="I26" s="96" t="str">
        <f t="shared" si="7"/>
        <v>#9EAA41</v>
      </c>
      <c r="J26" s="96" t="str">
        <f t="shared" si="7"/>
        <v>#E1C85A</v>
      </c>
      <c r="K26" s="96" t="str">
        <f t="shared" si="7"/>
        <v>#B48C3C</v>
      </c>
      <c r="L26" s="96" t="str">
        <f t="shared" si="7"/>
        <v>#907030</v>
      </c>
      <c r="M26" s="96" t="str">
        <f t="shared" si="7"/>
        <v>#D2BE78</v>
      </c>
    </row>
    <row r="27" spans="1:13" x14ac:dyDescent="0.25">
      <c r="A27" s="5" t="s">
        <v>189</v>
      </c>
      <c r="B27" s="5" t="str">
        <f t="shared" ref="B27:M27" si="8">"--100-"&amp;ROUND(SUBSTITUTE((MID(SUBSTITUTE(B23,CHAR(44),REPT(CHAR(44),LEN(B23))),(1-1)*LEN(B23)+1,LEN(B23))),CHAR(44),"")*100/255,0)&amp;"-"&amp;ROUND(SUBSTITUTE((MID(SUBSTITUTE(B23,CHAR(44),REPT(CHAR(44),LEN(B23))),(2-1)*LEN(B23)+1,LEN(B23))),CHAR(44),"")*100/255,0)&amp;"-"&amp;ROUND(SUBSTITUTE((MID(SUBSTITUTE(B23,CHAR(44),REPT(CHAR(44),LEN(B23))),(3-1)*LEN(B23)+1,LEN(B23))),CHAR(44),"")*100/255,0)&amp;"-100-"&amp;B$1</f>
        <v>--100-59-78-39-100-500</v>
      </c>
      <c r="C27" s="5" t="str">
        <f t="shared" si="8"/>
        <v>--100-59-78-39-100-500</v>
      </c>
      <c r="D27" s="5" t="str">
        <f t="shared" si="8"/>
        <v>--100-76-84-37-100-500</v>
      </c>
      <c r="E27" s="5" t="str">
        <f t="shared" si="8"/>
        <v>--100-69-86-63-100-1</v>
      </c>
      <c r="F27" s="5" t="str">
        <f t="shared" si="8"/>
        <v>--100-51-78-59-100-1</v>
      </c>
      <c r="G27" s="5" t="str">
        <f t="shared" si="8"/>
        <v>--100-47-67-27-100-500</v>
      </c>
      <c r="H27" s="5" t="str">
        <f t="shared" si="8"/>
        <v>--100-35-55-16-100-500</v>
      </c>
      <c r="I27" s="5" t="str">
        <f t="shared" si="8"/>
        <v>--100-62-67-25-100-1000</v>
      </c>
      <c r="J27" s="5" t="str">
        <f t="shared" si="8"/>
        <v>--100-88-78-35-100-1000</v>
      </c>
      <c r="K27" s="5" t="str">
        <f t="shared" si="8"/>
        <v>--100-71-55-24-100-2000</v>
      </c>
      <c r="L27" s="5" t="str">
        <f t="shared" si="8"/>
        <v>--100-56-44-19-100-3000</v>
      </c>
      <c r="M27" s="5" t="str">
        <f t="shared" si="8"/>
        <v>--100-82-75-47-100-1000</v>
      </c>
    </row>
    <row r="29" spans="1:13" x14ac:dyDescent="0.25">
      <c r="B29" s="96"/>
      <c r="C29" s="96"/>
      <c r="D29" s="96"/>
      <c r="E29" s="96"/>
      <c r="F29" s="96"/>
      <c r="G29" s="96"/>
      <c r="H29" s="96"/>
      <c r="I29" s="96"/>
      <c r="J29" s="96"/>
      <c r="K29" s="96"/>
      <c r="L29" s="96"/>
      <c r="M29" s="96"/>
    </row>
    <row r="31" spans="1:13" x14ac:dyDescent="0.25">
      <c r="A31" s="5" t="s">
        <v>308</v>
      </c>
      <c r="B31" s="191" t="s">
        <v>344</v>
      </c>
      <c r="C31" s="170" t="s">
        <v>325</v>
      </c>
      <c r="G31" s="171" t="s">
        <v>326</v>
      </c>
      <c r="H31" s="171" t="s">
        <v>326</v>
      </c>
      <c r="I31" s="171" t="s">
        <v>326</v>
      </c>
    </row>
    <row r="32" spans="1:13" x14ac:dyDescent="0.25">
      <c r="A32" s="5" t="s">
        <v>356</v>
      </c>
      <c r="B32" s="123" t="s">
        <v>195</v>
      </c>
      <c r="C32" s="124" t="s">
        <v>249</v>
      </c>
      <c r="G32" s="179" t="s">
        <v>334</v>
      </c>
      <c r="H32" s="125" t="s">
        <v>217</v>
      </c>
      <c r="I32" s="177" t="s">
        <v>332</v>
      </c>
    </row>
    <row r="33" spans="1:13" x14ac:dyDescent="0.25">
      <c r="A33" s="5" t="s">
        <v>187</v>
      </c>
      <c r="B33" s="183" t="s">
        <v>194</v>
      </c>
      <c r="C33" s="184" t="s">
        <v>244</v>
      </c>
      <c r="G33" s="184" t="s">
        <v>218</v>
      </c>
      <c r="H33" s="184" t="s">
        <v>219</v>
      </c>
      <c r="I33" s="184" t="s">
        <v>230</v>
      </c>
    </row>
    <row r="34" spans="1:13" x14ac:dyDescent="0.25">
      <c r="A34" s="5" t="s">
        <v>310</v>
      </c>
      <c r="B34" s="96" t="str">
        <f t="shared" ref="B34:M34" si="9">IFERROR("#"&amp;DEC2HEX(SUBSTITUTE((MID(SUBSTITUTE(B31,CHAR(44),REPT(CHAR(44),LEN(B31))),(1-1)*LEN(B31)+1,LEN(B31))),CHAR(44),""))&amp;DEC2HEX(SUBSTITUTE((MID(SUBSTITUTE(B31,CHAR(44),REPT(CHAR(44),LEN(B31))),(2-1)*LEN(B31)+1,LEN(B31))),CHAR(44),""),2)&amp;DEC2HEX(SUBSTITUTE((MID(SUBSTITUTE(B31,CHAR(44),REPT(CHAR(44),LEN(B31))),(3-1)*LEN(B31)+1,LEN(B31))),CHAR(44),""),2),"")</f>
        <v>#507823</v>
      </c>
      <c r="C34" s="96" t="str">
        <f t="shared" si="9"/>
        <v>#866B90</v>
      </c>
      <c r="D34" s="96" t="str">
        <f t="shared" si="9"/>
        <v/>
      </c>
      <c r="E34" s="96" t="str">
        <f t="shared" si="9"/>
        <v/>
      </c>
      <c r="F34" s="96" t="str">
        <f t="shared" si="9"/>
        <v/>
      </c>
      <c r="G34" s="96" t="str">
        <f t="shared" si="9"/>
        <v>#7D963A</v>
      </c>
      <c r="H34" s="96" t="str">
        <f t="shared" si="9"/>
        <v>#7D963A</v>
      </c>
      <c r="I34" s="96" t="str">
        <f t="shared" si="9"/>
        <v>#7D963A</v>
      </c>
      <c r="J34" s="96" t="str">
        <f t="shared" si="9"/>
        <v/>
      </c>
      <c r="K34" s="96" t="str">
        <f t="shared" si="9"/>
        <v/>
      </c>
      <c r="L34" s="96" t="str">
        <f t="shared" si="9"/>
        <v/>
      </c>
      <c r="M34" s="96" t="str">
        <f t="shared" si="9"/>
        <v/>
      </c>
    </row>
    <row r="35" spans="1:13" x14ac:dyDescent="0.25">
      <c r="A35" s="5" t="s">
        <v>309</v>
      </c>
      <c r="B35" s="96" t="str">
        <f t="shared" ref="B35:M35" si="10">IFERROR("#"&amp;DEC2HEX(SUBSTITUTE((MID(SUBSTITUTE(B32,CHAR(44),REPT(CHAR(44),LEN(B32))),(1-1)*LEN(B32)+1,LEN(B32))),CHAR(44),""))&amp;DEC2HEX(SUBSTITUTE((MID(SUBSTITUTE(B32,CHAR(44),REPT(CHAR(44),LEN(B32))),(2-1)*LEN(B32)+1,LEN(B32))),CHAR(44),""),2)&amp;DEC2HEX(SUBSTITUTE((MID(SUBSTITUTE(B32,CHAR(44),REPT(CHAR(44),LEN(B32))),(3-1)*LEN(B32)+1,LEN(B32))),CHAR(44),""),2),"")</f>
        <v>#F5B46E</v>
      </c>
      <c r="C35" s="96" t="str">
        <f t="shared" si="10"/>
        <v>#D7DC7D</v>
      </c>
      <c r="D35" s="96" t="str">
        <f t="shared" si="10"/>
        <v/>
      </c>
      <c r="E35" s="96" t="str">
        <f t="shared" si="10"/>
        <v/>
      </c>
      <c r="F35" s="96" t="str">
        <f t="shared" si="10"/>
        <v/>
      </c>
      <c r="G35" s="96" t="str">
        <f t="shared" si="10"/>
        <v>#B5E379</v>
      </c>
      <c r="H35" s="96" t="str">
        <f t="shared" si="10"/>
        <v>#D2F596</v>
      </c>
      <c r="I35" s="96" t="str">
        <f t="shared" si="10"/>
        <v>#E2EC77</v>
      </c>
      <c r="J35" s="96" t="str">
        <f t="shared" si="10"/>
        <v/>
      </c>
      <c r="K35" s="96" t="str">
        <f t="shared" si="10"/>
        <v/>
      </c>
      <c r="L35" s="96" t="str">
        <f t="shared" si="10"/>
        <v/>
      </c>
      <c r="M35" s="96" t="str">
        <f t="shared" si="10"/>
        <v/>
      </c>
    </row>
    <row r="36" spans="1:13" x14ac:dyDescent="0.25">
      <c r="A36" s="5" t="s">
        <v>189</v>
      </c>
      <c r="B36" s="5" t="str">
        <f>"--100-"&amp;ROUND(SUBSTITUTE((MID(SUBSTITUTE(B32,CHAR(44),REPT(CHAR(44),LEN(B32))),(1-1)*LEN(B32)+1,LEN(B32))),CHAR(44),"")*100/255,0)&amp;"-"&amp;ROUND(SUBSTITUTE((MID(SUBSTITUTE(B32,CHAR(44),REPT(CHAR(44),LEN(B32))),(2-1)*LEN(B32)+1,LEN(B32))),CHAR(44),"")*100/255,0)&amp;"-"&amp;ROUND(SUBSTITUTE((MID(SUBSTITUTE(B32,CHAR(44),REPT(CHAR(44),LEN(B32))),(3-1)*LEN(B32)+1,LEN(B32))),CHAR(44),"")*100/255,0)&amp;"-100-"&amp;B$1</f>
        <v>--100-96-71-43-100-500</v>
      </c>
      <c r="C36" s="5" t="str">
        <f>"--100-"&amp;ROUND(SUBSTITUTE((MID(SUBSTITUTE(C32,CHAR(44),REPT(CHAR(44),LEN(C32))),(1-1)*LEN(C32)+1,LEN(C32))),CHAR(44),"")*100/255,0)&amp;"-"&amp;ROUND(SUBSTITUTE((MID(SUBSTITUTE(C32,CHAR(44),REPT(CHAR(44),LEN(C32))),(2-1)*LEN(C32)+1,LEN(C32))),CHAR(44),"")*100/255,0)&amp;"-"&amp;ROUND(SUBSTITUTE((MID(SUBSTITUTE(C32,CHAR(44),REPT(CHAR(44),LEN(C32))),(3-1)*LEN(C32)+1,LEN(C32))),CHAR(44),"")*100/255,0)&amp;"-100-"&amp;C$1</f>
        <v>--100-84-86-49-100-500</v>
      </c>
      <c r="G36" s="5" t="str">
        <f>"--100-"&amp;ROUND(SUBSTITUTE((MID(SUBSTITUTE(G32,CHAR(44),REPT(CHAR(44),LEN(G32))),(1-1)*LEN(G32)+1,LEN(G32))),CHAR(44),"")*100/255,0)&amp;"-"&amp;ROUND(SUBSTITUTE((MID(SUBSTITUTE(G32,CHAR(44),REPT(CHAR(44),LEN(G32))),(2-1)*LEN(G32)+1,LEN(G32))),CHAR(44),"")*100/255,0)&amp;"-"&amp;ROUND(SUBSTITUTE((MID(SUBSTITUTE(G32,CHAR(44),REPT(CHAR(44),LEN(G32))),(3-1)*LEN(G32)+1,LEN(G32))),CHAR(44),"")*100/255,0)&amp;"-100-"&amp;G$1</f>
        <v>--100-71-89-47-100-500</v>
      </c>
      <c r="H36" s="5" t="str">
        <f>"--100-"&amp;ROUND(SUBSTITUTE((MID(SUBSTITUTE(H32,CHAR(44),REPT(CHAR(44),LEN(H32))),(1-1)*LEN(H32)+1,LEN(H32))),CHAR(44),"")*100/255,0)&amp;"-"&amp;ROUND(SUBSTITUTE((MID(SUBSTITUTE(H32,CHAR(44),REPT(CHAR(44),LEN(H32))),(2-1)*LEN(H32)+1,LEN(H32))),CHAR(44),"")*100/255,0)&amp;"-"&amp;ROUND(SUBSTITUTE((MID(SUBSTITUTE(H32,CHAR(44),REPT(CHAR(44),LEN(H32))),(3-1)*LEN(H32)+1,LEN(H32))),CHAR(44),"")*100/255,0)&amp;"-100-"&amp;H$1</f>
        <v>--100-82-96-59-100-500</v>
      </c>
      <c r="I36" s="5" t="str">
        <f>"--100-"&amp;ROUND(SUBSTITUTE((MID(SUBSTITUTE(I32,CHAR(44),REPT(CHAR(44),LEN(I32))),(1-1)*LEN(I32)+1,LEN(I32))),CHAR(44),"")*100/255,0)&amp;"-"&amp;ROUND(SUBSTITUTE((MID(SUBSTITUTE(I32,CHAR(44),REPT(CHAR(44),LEN(I32))),(2-1)*LEN(I32)+1,LEN(I32))),CHAR(44),"")*100/255,0)&amp;"-"&amp;ROUND(SUBSTITUTE((MID(SUBSTITUTE(I32,CHAR(44),REPT(CHAR(44),LEN(I32))),(3-1)*LEN(I32)+1,LEN(I32))),CHAR(44),"")*100/255,0)&amp;"-100-"&amp;I$1</f>
        <v>--100-89-93-47-100-1000</v>
      </c>
    </row>
    <row r="40" spans="1:13" x14ac:dyDescent="0.25">
      <c r="A40" s="5" t="s">
        <v>308</v>
      </c>
      <c r="E40" s="174" t="s">
        <v>329</v>
      </c>
      <c r="F40" s="174" t="s">
        <v>329</v>
      </c>
      <c r="G40" s="174" t="s">
        <v>329</v>
      </c>
      <c r="H40" s="174" t="s">
        <v>329</v>
      </c>
      <c r="I40" s="174" t="s">
        <v>329</v>
      </c>
    </row>
    <row r="41" spans="1:13" x14ac:dyDescent="0.25">
      <c r="A41" s="5" t="s">
        <v>355</v>
      </c>
      <c r="E41" s="198" t="s">
        <v>352</v>
      </c>
      <c r="F41" s="199" t="s">
        <v>353</v>
      </c>
      <c r="G41" s="175" t="s">
        <v>330</v>
      </c>
      <c r="H41" s="126" t="s">
        <v>228</v>
      </c>
      <c r="I41" s="176" t="s">
        <v>331</v>
      </c>
    </row>
    <row r="42" spans="1:13" x14ac:dyDescent="0.25">
      <c r="A42" s="5" t="s">
        <v>187</v>
      </c>
      <c r="E42" s="184" t="s">
        <v>246</v>
      </c>
      <c r="F42" s="184" t="s">
        <v>245</v>
      </c>
      <c r="G42" s="184" t="s">
        <v>196</v>
      </c>
      <c r="H42" s="5" t="s">
        <v>197</v>
      </c>
      <c r="I42" s="184" t="s">
        <v>209</v>
      </c>
    </row>
    <row r="43" spans="1:13" x14ac:dyDescent="0.25">
      <c r="A43" s="5" t="s">
        <v>310</v>
      </c>
      <c r="B43" s="96" t="str">
        <f t="shared" ref="B43:M43" si="11">IFERROR("#"&amp;DEC2HEX(SUBSTITUTE((MID(SUBSTITUTE(B40,CHAR(44),REPT(CHAR(44),LEN(B40))),(1-1)*LEN(B40)+1,LEN(B40))),CHAR(44),""))&amp;DEC2HEX(SUBSTITUTE((MID(SUBSTITUTE(B40,CHAR(44),REPT(CHAR(44),LEN(B40))),(2-1)*LEN(B40)+1,LEN(B40))),CHAR(44),""),2)&amp;DEC2HEX(SUBSTITUTE((MID(SUBSTITUTE(B40,CHAR(44),REPT(CHAR(44),LEN(B40))),(3-1)*LEN(B40)+1,LEN(B40))),CHAR(44),""),2),"")</f>
        <v/>
      </c>
      <c r="C43" s="96" t="str">
        <f t="shared" si="11"/>
        <v/>
      </c>
      <c r="D43" s="96" t="str">
        <f t="shared" si="11"/>
        <v/>
      </c>
      <c r="E43" s="96" t="str">
        <f t="shared" si="11"/>
        <v>#206D57</v>
      </c>
      <c r="F43" s="96" t="str">
        <f t="shared" si="11"/>
        <v>#206D57</v>
      </c>
      <c r="G43" s="96" t="str">
        <f t="shared" si="11"/>
        <v>#206D57</v>
      </c>
      <c r="H43" s="96" t="str">
        <f t="shared" si="11"/>
        <v>#206D57</v>
      </c>
      <c r="I43" s="96" t="str">
        <f t="shared" si="11"/>
        <v>#206D57</v>
      </c>
      <c r="J43" s="96" t="str">
        <f t="shared" si="11"/>
        <v/>
      </c>
      <c r="K43" s="96" t="str">
        <f t="shared" si="11"/>
        <v/>
      </c>
      <c r="L43" s="96" t="str">
        <f t="shared" si="11"/>
        <v/>
      </c>
      <c r="M43" s="96" t="str">
        <f t="shared" si="11"/>
        <v/>
      </c>
    </row>
    <row r="44" spans="1:13" x14ac:dyDescent="0.25">
      <c r="A44" s="5" t="s">
        <v>309</v>
      </c>
      <c r="B44" s="96" t="str">
        <f t="shared" ref="B44:M44" si="12">IFERROR("#"&amp;DEC2HEX(SUBSTITUTE((MID(SUBSTITUTE(B41,CHAR(44),REPT(CHAR(44),LEN(B41))),(1-1)*LEN(B41)+1,LEN(B41))),CHAR(44),""))&amp;DEC2HEX(SUBSTITUTE((MID(SUBSTITUTE(B41,CHAR(44),REPT(CHAR(44),LEN(B41))),(2-1)*LEN(B41)+1,LEN(B41))),CHAR(44),""),2)&amp;DEC2HEX(SUBSTITUTE((MID(SUBSTITUTE(B41,CHAR(44),REPT(CHAR(44),LEN(B41))),(3-1)*LEN(B41)+1,LEN(B41))),CHAR(44),""),2),"")</f>
        <v/>
      </c>
      <c r="C44" s="96" t="str">
        <f t="shared" si="12"/>
        <v/>
      </c>
      <c r="D44" s="96" t="str">
        <f t="shared" si="12"/>
        <v/>
      </c>
      <c r="E44" s="96" t="str">
        <f t="shared" si="12"/>
        <v>#52B85D</v>
      </c>
      <c r="F44" s="96" t="str">
        <f t="shared" si="12"/>
        <v>#4B9C84</v>
      </c>
      <c r="G44" s="96" t="str">
        <f t="shared" si="12"/>
        <v>#55AB47</v>
      </c>
      <c r="H44" s="96" t="str">
        <f t="shared" si="12"/>
        <v>#3C7D4B</v>
      </c>
      <c r="I44" s="96" t="str">
        <f t="shared" si="12"/>
        <v>#7ABE3C</v>
      </c>
      <c r="J44" s="96" t="str">
        <f t="shared" si="12"/>
        <v/>
      </c>
      <c r="K44" s="96" t="str">
        <f t="shared" si="12"/>
        <v/>
      </c>
      <c r="L44" s="96" t="str">
        <f t="shared" si="12"/>
        <v/>
      </c>
      <c r="M44" s="96" t="str">
        <f t="shared" si="12"/>
        <v/>
      </c>
    </row>
    <row r="45" spans="1:13" x14ac:dyDescent="0.25">
      <c r="A45" s="5" t="s">
        <v>189</v>
      </c>
      <c r="E45" s="5" t="str">
        <f t="shared" ref="E45" si="13">"--100-"&amp;ROUND(SUBSTITUTE((MID(SUBSTITUTE(E41,CHAR(44),REPT(CHAR(44),LEN(E41))),(1-1)*LEN(E41)+1,LEN(E41))),CHAR(44),"")*100/255,0)&amp;"-"&amp;ROUND(SUBSTITUTE((MID(SUBSTITUTE(E41,CHAR(44),REPT(CHAR(44),LEN(E41))),(2-1)*LEN(E41)+1,LEN(E41))),CHAR(44),"")*100/255,0)&amp;"-"&amp;ROUND(SUBSTITUTE((MID(SUBSTITUTE(E41,CHAR(44),REPT(CHAR(44),LEN(E41))),(3-1)*LEN(E41)+1,LEN(E41))),CHAR(44),"")*100/255,0)&amp;"-100-"&amp;E$1</f>
        <v>--100-32-72-36-100-1</v>
      </c>
      <c r="F45" s="5" t="str">
        <f t="shared" ref="F45:I45" si="14">"--100-"&amp;ROUND(SUBSTITUTE((MID(SUBSTITUTE(F41,CHAR(44),REPT(CHAR(44),LEN(F41))),(1-1)*LEN(F41)+1,LEN(F41))),CHAR(44),"")*100/255,0)&amp;"-"&amp;ROUND(SUBSTITUTE((MID(SUBSTITUTE(F41,CHAR(44),REPT(CHAR(44),LEN(F41))),(2-1)*LEN(F41)+1,LEN(F41))),CHAR(44),"")*100/255,0)&amp;"-"&amp;ROUND(SUBSTITUTE((MID(SUBSTITUTE(F41,CHAR(44),REPT(CHAR(44),LEN(F41))),(3-1)*LEN(F41)+1,LEN(F41))),CHAR(44),"")*100/255,0)&amp;"-100-"&amp;F$1</f>
        <v>--100-29-61-52-100-1</v>
      </c>
      <c r="G45" s="5" t="str">
        <f t="shared" si="14"/>
        <v>--100-33-67-28-100-500</v>
      </c>
      <c r="H45" s="5" t="str">
        <f t="shared" si="14"/>
        <v>--100-24-49-29-100-500</v>
      </c>
      <c r="I45" s="5" t="str">
        <f t="shared" si="14"/>
        <v>--100-48-75-24-100-1000</v>
      </c>
    </row>
    <row r="49" spans="1:13" x14ac:dyDescent="0.25">
      <c r="A49" s="5" t="s">
        <v>308</v>
      </c>
      <c r="B49" s="182" t="s">
        <v>338</v>
      </c>
      <c r="C49" s="164" t="s">
        <v>314</v>
      </c>
      <c r="D49" s="181" t="s">
        <v>337</v>
      </c>
      <c r="E49" s="186" t="s">
        <v>340</v>
      </c>
      <c r="G49" s="13" t="s">
        <v>58</v>
      </c>
      <c r="H49" s="13" t="s">
        <v>58</v>
      </c>
      <c r="I49" s="13" t="s">
        <v>58</v>
      </c>
    </row>
    <row r="50" spans="1:13" x14ac:dyDescent="0.25">
      <c r="A50" s="5" t="s">
        <v>354</v>
      </c>
      <c r="B50" s="128" t="s">
        <v>198</v>
      </c>
      <c r="C50" s="185" t="s">
        <v>339</v>
      </c>
      <c r="D50" s="127" t="s">
        <v>199</v>
      </c>
      <c r="E50" s="187" t="s">
        <v>341</v>
      </c>
      <c r="G50" s="188" t="s">
        <v>342</v>
      </c>
      <c r="H50" s="129" t="s">
        <v>250</v>
      </c>
      <c r="I50" s="189" t="s">
        <v>343</v>
      </c>
    </row>
    <row r="51" spans="1:13" x14ac:dyDescent="0.25">
      <c r="A51" s="5" t="s">
        <v>187</v>
      </c>
      <c r="B51" s="183" t="s">
        <v>130</v>
      </c>
      <c r="C51" s="183" t="s">
        <v>19</v>
      </c>
      <c r="D51" s="183" t="s">
        <v>20</v>
      </c>
      <c r="E51" s="183" t="s">
        <v>231</v>
      </c>
      <c r="G51" s="5" t="s">
        <v>215</v>
      </c>
      <c r="H51" s="5" t="s">
        <v>216</v>
      </c>
      <c r="I51" s="5" t="s">
        <v>239</v>
      </c>
    </row>
    <row r="52" spans="1:13" x14ac:dyDescent="0.25">
      <c r="A52" s="5" t="s">
        <v>310</v>
      </c>
      <c r="B52" s="96" t="str">
        <f t="shared" ref="B52:M52" si="15">IFERROR("#"&amp;DEC2HEX(SUBSTITUTE((MID(SUBSTITUTE(B49,CHAR(44),REPT(CHAR(44),LEN(B49))),(1-1)*LEN(B49)+1,LEN(B49))),CHAR(44),""))&amp;DEC2HEX(SUBSTITUTE((MID(SUBSTITUTE(B49,CHAR(44),REPT(CHAR(44),LEN(B49))),(2-1)*LEN(B49)+1,LEN(B49))),CHAR(44),""),2)&amp;DEC2HEX(SUBSTITUTE((MID(SUBSTITUTE(B49,CHAR(44),REPT(CHAR(44),LEN(B49))),(3-1)*LEN(B49)+1,LEN(B49))),CHAR(44),""),2),"")</f>
        <v>#645564</v>
      </c>
      <c r="C52" s="96" t="str">
        <f t="shared" si="15"/>
        <v>#736441</v>
      </c>
      <c r="D52" s="96" t="str">
        <f t="shared" si="15"/>
        <v>#7D6441</v>
      </c>
      <c r="E52" s="96" t="str">
        <f t="shared" si="15"/>
        <v>#6E5A32</v>
      </c>
      <c r="F52" s="96" t="str">
        <f t="shared" si="15"/>
        <v/>
      </c>
      <c r="G52" s="96" t="str">
        <f t="shared" si="15"/>
        <v>#3C641E</v>
      </c>
      <c r="H52" s="96" t="str">
        <f t="shared" si="15"/>
        <v>#3C641E</v>
      </c>
      <c r="I52" s="96" t="str">
        <f t="shared" si="15"/>
        <v>#3C641E</v>
      </c>
      <c r="J52" s="96" t="str">
        <f t="shared" si="15"/>
        <v/>
      </c>
      <c r="K52" s="96" t="str">
        <f t="shared" si="15"/>
        <v/>
      </c>
      <c r="L52" s="96" t="str">
        <f t="shared" si="15"/>
        <v/>
      </c>
      <c r="M52" s="96" t="str">
        <f t="shared" si="15"/>
        <v/>
      </c>
    </row>
    <row r="53" spans="1:13" x14ac:dyDescent="0.25">
      <c r="A53" s="5" t="s">
        <v>309</v>
      </c>
      <c r="B53" s="96" t="str">
        <f t="shared" ref="B53:M53" si="16">IFERROR("#"&amp;DEC2HEX(SUBSTITUTE((MID(SUBSTITUTE(B50,CHAR(44),REPT(CHAR(44),LEN(B50))),(1-1)*LEN(B50)+1,LEN(B50))),CHAR(44),""))&amp;DEC2HEX(SUBSTITUTE((MID(SUBSTITUTE(B50,CHAR(44),REPT(CHAR(44),LEN(B50))),(2-1)*LEN(B50)+1,LEN(B50))),CHAR(44),""),2)&amp;DEC2HEX(SUBSTITUTE((MID(SUBSTITUTE(B50,CHAR(44),REPT(CHAR(44),LEN(B50))),(3-1)*LEN(B50)+1,LEN(B50))),CHAR(44),""),2),"")</f>
        <v>#EBC3B9</v>
      </c>
      <c r="C53" s="96" t="str">
        <f t="shared" si="16"/>
        <v>#E6C882</v>
      </c>
      <c r="D53" s="96" t="str">
        <f t="shared" si="16"/>
        <v>#FACD82</v>
      </c>
      <c r="E53" s="96" t="str">
        <f t="shared" si="16"/>
        <v>#C8AF5A</v>
      </c>
      <c r="F53" s="96" t="str">
        <f t="shared" si="16"/>
        <v/>
      </c>
      <c r="G53" s="96" t="str">
        <f t="shared" si="16"/>
        <v>#FAC069</v>
      </c>
      <c r="H53" s="96" t="str">
        <f t="shared" si="16"/>
        <v>#FFCD64</v>
      </c>
      <c r="I53" s="96" t="str">
        <f t="shared" si="16"/>
        <v>#F2CC5D</v>
      </c>
      <c r="J53" s="96" t="str">
        <f t="shared" si="16"/>
        <v/>
      </c>
      <c r="K53" s="96" t="str">
        <f t="shared" si="16"/>
        <v/>
      </c>
      <c r="L53" s="96" t="str">
        <f t="shared" si="16"/>
        <v/>
      </c>
      <c r="M53" s="96" t="str">
        <f t="shared" si="16"/>
        <v/>
      </c>
    </row>
    <row r="54" spans="1:13" x14ac:dyDescent="0.25">
      <c r="A54" s="5" t="s">
        <v>189</v>
      </c>
      <c r="B54" s="5" t="str">
        <f>"--100-"&amp;ROUND(SUBSTITUTE((MID(SUBSTITUTE(B50,CHAR(44),REPT(CHAR(44),LEN(B50))),(1-1)*LEN(B50)+1,LEN(B50))),CHAR(44),"")*100/255,0)&amp;"-"&amp;ROUND(SUBSTITUTE((MID(SUBSTITUTE(B50,CHAR(44),REPT(CHAR(44),LEN(B50))),(2-1)*LEN(B50)+1,LEN(B50))),CHAR(44),"")*100/255,0)&amp;"-"&amp;ROUND(SUBSTITUTE((MID(SUBSTITUTE(B50,CHAR(44),REPT(CHAR(44),LEN(B50))),(3-1)*LEN(B50)+1,LEN(B50))),CHAR(44),"")*100/255,0)&amp;"-100-"&amp;B$1</f>
        <v>--100-92-76-73-100-500</v>
      </c>
      <c r="C54" s="5" t="str">
        <f>"--100-"&amp;ROUND(SUBSTITUTE((MID(SUBSTITUTE(C50,CHAR(44),REPT(CHAR(44),LEN(C50))),(1-1)*LEN(C50)+1,LEN(C50))),CHAR(44),"")*100/255,0)&amp;"-"&amp;ROUND(SUBSTITUTE((MID(SUBSTITUTE(C50,CHAR(44),REPT(CHAR(44),LEN(C50))),(2-1)*LEN(C50)+1,LEN(C50))),CHAR(44),"")*100/255,0)&amp;"-"&amp;ROUND(SUBSTITUTE((MID(SUBSTITUTE(C50,CHAR(44),REPT(CHAR(44),LEN(C50))),(3-1)*LEN(C50)+1,LEN(C50))),CHAR(44),"")*100/255,0)&amp;"-100-"&amp;C$1</f>
        <v>--100-90-78-51-100-500</v>
      </c>
      <c r="D54" s="5" t="str">
        <f>"--100-"&amp;ROUND(SUBSTITUTE((MID(SUBSTITUTE(D50,CHAR(44),REPT(CHAR(44),LEN(D50))),(1-1)*LEN(D50)+1,LEN(D50))),CHAR(44),"")*100/255,0)&amp;"-"&amp;ROUND(SUBSTITUTE((MID(SUBSTITUTE(D50,CHAR(44),REPT(CHAR(44),LEN(D50))),(2-1)*LEN(D50)+1,LEN(D50))),CHAR(44),"")*100/255,0)&amp;"-"&amp;ROUND(SUBSTITUTE((MID(SUBSTITUTE(D50,CHAR(44),REPT(CHAR(44),LEN(D50))),(3-1)*LEN(D50)+1,LEN(D50))),CHAR(44),"")*100/255,0)&amp;"-100-"&amp;D$1</f>
        <v>--100-98-80-51-100-500</v>
      </c>
      <c r="E54" s="5" t="str">
        <f t="shared" ref="E54" si="17">"--100-"&amp;ROUND(SUBSTITUTE((MID(SUBSTITUTE(E50,CHAR(44),REPT(CHAR(44),LEN(E50))),(1-1)*LEN(E50)+1,LEN(E50))),CHAR(44),"")*100/255,0)&amp;"-"&amp;ROUND(SUBSTITUTE((MID(SUBSTITUTE(E50,CHAR(44),REPT(CHAR(44),LEN(E50))),(2-1)*LEN(E50)+1,LEN(E50))),CHAR(44),"")*100/255,0)&amp;"-"&amp;ROUND(SUBSTITUTE((MID(SUBSTITUTE(E50,CHAR(44),REPT(CHAR(44),LEN(E50))),(3-1)*LEN(E50)+1,LEN(E50))),CHAR(44),"")*100/255,0)&amp;"-100-"&amp;E$1</f>
        <v>--100-78-69-35-100-1</v>
      </c>
      <c r="G54" s="5" t="str">
        <f t="shared" ref="G54:I54" si="18">"--100-"&amp;ROUND(SUBSTITUTE((MID(SUBSTITUTE(G50,CHAR(44),REPT(CHAR(44),LEN(G50))),(1-1)*LEN(G50)+1,LEN(G50))),CHAR(44),"")*100/255,0)&amp;"-"&amp;ROUND(SUBSTITUTE((MID(SUBSTITUTE(G50,CHAR(44),REPT(CHAR(44),LEN(G50))),(2-1)*LEN(G50)+1,LEN(G50))),CHAR(44),"")*100/255,0)&amp;"-"&amp;ROUND(SUBSTITUTE((MID(SUBSTITUTE(G50,CHAR(44),REPT(CHAR(44),LEN(G50))),(3-1)*LEN(G50)+1,LEN(G50))),CHAR(44),"")*100/255,0)&amp;"-100-"&amp;G$1</f>
        <v>--100-98-75-41-100-500</v>
      </c>
      <c r="H54" s="5" t="str">
        <f t="shared" si="18"/>
        <v>--100-100-80-39-100-500</v>
      </c>
      <c r="I54" s="5" t="str">
        <f t="shared" si="18"/>
        <v>--100-95-80-36-100-1000</v>
      </c>
    </row>
    <row r="60" spans="1:13" x14ac:dyDescent="0.25">
      <c r="A60" s="5" t="s">
        <v>308</v>
      </c>
      <c r="B60" s="190" t="s">
        <v>45</v>
      </c>
      <c r="C60" s="190" t="s">
        <v>45</v>
      </c>
      <c r="G60" s="190" t="s">
        <v>45</v>
      </c>
      <c r="I60" s="196" t="s">
        <v>350</v>
      </c>
      <c r="J60" s="196" t="s">
        <v>350</v>
      </c>
      <c r="K60" s="195" t="s">
        <v>349</v>
      </c>
      <c r="L60" s="197" t="s">
        <v>351</v>
      </c>
      <c r="M60" s="28" t="s">
        <v>100</v>
      </c>
    </row>
    <row r="61" spans="1:13" x14ac:dyDescent="0.25">
      <c r="A61" s="5" t="s">
        <v>360</v>
      </c>
      <c r="B61" s="130" t="s">
        <v>213</v>
      </c>
      <c r="C61" s="29" t="s">
        <v>102</v>
      </c>
      <c r="G61" s="130" t="s">
        <v>213</v>
      </c>
      <c r="I61" s="192" t="s">
        <v>346</v>
      </c>
      <c r="J61" s="192" t="s">
        <v>346</v>
      </c>
      <c r="K61" s="193" t="s">
        <v>347</v>
      </c>
      <c r="L61" s="194" t="s">
        <v>348</v>
      </c>
      <c r="M61" s="27" t="s">
        <v>99</v>
      </c>
    </row>
    <row r="62" spans="1:13" x14ac:dyDescent="0.25">
      <c r="A62" s="5" t="s">
        <v>187</v>
      </c>
      <c r="B62" s="183" t="s">
        <v>212</v>
      </c>
      <c r="C62" s="183" t="s">
        <v>214</v>
      </c>
      <c r="G62" s="183" t="s">
        <v>345</v>
      </c>
      <c r="I62" s="184" t="s">
        <v>361</v>
      </c>
      <c r="J62" s="184" t="s">
        <v>363</v>
      </c>
      <c r="K62" s="184" t="s">
        <v>362</v>
      </c>
      <c r="L62" s="184" t="s">
        <v>364</v>
      </c>
      <c r="M62" s="183" t="s">
        <v>210</v>
      </c>
    </row>
    <row r="63" spans="1:13" x14ac:dyDescent="0.25">
      <c r="A63" s="5" t="s">
        <v>310</v>
      </c>
      <c r="B63" s="96" t="str">
        <f t="shared" ref="B63:M63" si="19">IFERROR("#"&amp;DEC2HEX(SUBSTITUTE((MID(SUBSTITUTE(B60,CHAR(44),REPT(CHAR(44),LEN(B60))),(1-1)*LEN(B60)+1,LEN(B60))),CHAR(44),""))&amp;DEC2HEX(SUBSTITUTE((MID(SUBSTITUTE(B60,CHAR(44),REPT(CHAR(44),LEN(B60))),(2-1)*LEN(B60)+1,LEN(B60))),CHAR(44),""),2)&amp;DEC2HEX(SUBSTITUTE((MID(SUBSTITUTE(B60,CHAR(44),REPT(CHAR(44),LEN(B60))),(3-1)*LEN(B60)+1,LEN(B60))),CHAR(44),""),2),"")</f>
        <v>#4B4B4B</v>
      </c>
      <c r="C63" s="96" t="str">
        <f t="shared" si="19"/>
        <v>#4B4B4B</v>
      </c>
      <c r="D63" s="96" t="str">
        <f t="shared" si="19"/>
        <v/>
      </c>
      <c r="E63" s="96" t="str">
        <f t="shared" si="19"/>
        <v/>
      </c>
      <c r="F63" s="96" t="str">
        <f t="shared" si="19"/>
        <v/>
      </c>
      <c r="G63" s="96" t="str">
        <f t="shared" si="19"/>
        <v>#4B4B4B</v>
      </c>
      <c r="H63" s="96" t="str">
        <f t="shared" si="19"/>
        <v/>
      </c>
      <c r="I63" s="96" t="str">
        <f t="shared" si="19"/>
        <v>#353535</v>
      </c>
      <c r="J63" s="96" t="str">
        <f t="shared" si="19"/>
        <v>#353535</v>
      </c>
      <c r="K63" s="96" t="str">
        <f t="shared" si="19"/>
        <v>#1E1E1E</v>
      </c>
      <c r="L63" s="96" t="str">
        <f t="shared" si="19"/>
        <v>#80808</v>
      </c>
      <c r="M63" s="96" t="str">
        <f t="shared" si="19"/>
        <v>#646464</v>
      </c>
    </row>
    <row r="64" spans="1:13" x14ac:dyDescent="0.25">
      <c r="A64" s="5" t="s">
        <v>309</v>
      </c>
      <c r="B64" s="96" t="str">
        <f t="shared" ref="B64:M64" si="20">IFERROR("#"&amp;DEC2HEX(SUBSTITUTE((MID(SUBSTITUTE(B61,CHAR(44),REPT(CHAR(44),LEN(B61))),(1-1)*LEN(B61)+1,LEN(B61))),CHAR(44),""))&amp;DEC2HEX(SUBSTITUTE((MID(SUBSTITUTE(B61,CHAR(44),REPT(CHAR(44),LEN(B61))),(2-1)*LEN(B61)+1,LEN(B61))),CHAR(44),""),2)&amp;DEC2HEX(SUBSTITUTE((MID(SUBSTITUTE(B61,CHAR(44),REPT(CHAR(44),LEN(B61))),(3-1)*LEN(B61)+1,LEN(B61))),CHAR(44),""),2),"")</f>
        <v>#A0A09B</v>
      </c>
      <c r="C64" s="96" t="str">
        <f t="shared" si="20"/>
        <v>#E1D2D7</v>
      </c>
      <c r="D64" s="96" t="str">
        <f t="shared" si="20"/>
        <v/>
      </c>
      <c r="E64" s="96" t="str">
        <f t="shared" si="20"/>
        <v/>
      </c>
      <c r="F64" s="96" t="str">
        <f t="shared" si="20"/>
        <v/>
      </c>
      <c r="G64" s="96" t="str">
        <f t="shared" si="20"/>
        <v>#A0A09B</v>
      </c>
      <c r="H64" s="96" t="str">
        <f t="shared" si="20"/>
        <v/>
      </c>
      <c r="I64" s="96" t="str">
        <f t="shared" si="20"/>
        <v>#91918B</v>
      </c>
      <c r="J64" s="96" t="str">
        <f t="shared" si="20"/>
        <v>#91918B</v>
      </c>
      <c r="K64" s="96" t="str">
        <f t="shared" si="20"/>
        <v>#81817B</v>
      </c>
      <c r="L64" s="96" t="str">
        <f t="shared" si="20"/>
        <v>#71716B</v>
      </c>
      <c r="M64" s="96" t="str">
        <f t="shared" si="20"/>
        <v>#BEBEC8</v>
      </c>
    </row>
    <row r="65" spans="1:13" x14ac:dyDescent="0.25">
      <c r="A65" s="5" t="s">
        <v>189</v>
      </c>
      <c r="B65" s="5" t="str">
        <f t="shared" ref="B65:C65" si="21">"--100-"&amp;ROUND(SUBSTITUTE((MID(SUBSTITUTE(B61,CHAR(44),REPT(CHAR(44),LEN(B61))),(1-1)*LEN(B61)+1,LEN(B61))),CHAR(44),"")*100/255,0)&amp;"-"&amp;ROUND(SUBSTITUTE((MID(SUBSTITUTE(B61,CHAR(44),REPT(CHAR(44),LEN(B61))),(2-1)*LEN(B61)+1,LEN(B61))),CHAR(44),"")*100/255,0)&amp;"-"&amp;ROUND(SUBSTITUTE((MID(SUBSTITUTE(B61,CHAR(44),REPT(CHAR(44),LEN(B61))),(3-1)*LEN(B61)+1,LEN(B61))),CHAR(44),"")*100/255,0)&amp;"-100-"&amp;B$1</f>
        <v>--100-63-63-61-100-500</v>
      </c>
      <c r="C65" s="5" t="str">
        <f t="shared" si="21"/>
        <v>--100-88-82-84-100-500</v>
      </c>
      <c r="G65" s="5" t="str">
        <f t="shared" ref="G65:K65" si="22">"--100-"&amp;ROUND(SUBSTITUTE((MID(SUBSTITUTE(G61,CHAR(44),REPT(CHAR(44),LEN(G61))),(1-1)*LEN(G61)+1,LEN(G61))),CHAR(44),"")*100/255,0)&amp;"-"&amp;ROUND(SUBSTITUTE((MID(SUBSTITUTE(G61,CHAR(44),REPT(CHAR(44),LEN(G61))),(2-1)*LEN(G61)+1,LEN(G61))),CHAR(44),"")*100/255,0)&amp;"-"&amp;ROUND(SUBSTITUTE((MID(SUBSTITUTE(G61,CHAR(44),REPT(CHAR(44),LEN(G61))),(3-1)*LEN(G61)+1,LEN(G61))),CHAR(44),"")*100/255,0)&amp;"-100-"&amp;G$1</f>
        <v>--100-63-63-61-100-500</v>
      </c>
      <c r="I65" s="5" t="str">
        <f t="shared" si="22"/>
        <v>--100-57-57-55-100-1000</v>
      </c>
      <c r="J65" s="96" t="str">
        <f t="shared" si="22"/>
        <v>--100-57-57-55-100-1000</v>
      </c>
      <c r="K65" s="96" t="str">
        <f t="shared" si="22"/>
        <v>--100-51-51-48-100-2000</v>
      </c>
      <c r="L65" s="96" t="str">
        <f t="shared" ref="L65" si="23">"--100-"&amp;ROUND(SUBSTITUTE((MID(SUBSTITUTE(L61,CHAR(44),REPT(CHAR(44),LEN(L61))),(1-1)*LEN(L61)+1,LEN(L61))),CHAR(44),"")*100/255,0)&amp;"-"&amp;ROUND(SUBSTITUTE((MID(SUBSTITUTE(L61,CHAR(44),REPT(CHAR(44),LEN(L61))),(2-1)*LEN(L61)+1,LEN(L61))),CHAR(44),"")*100/255,0)&amp;"-"&amp;ROUND(SUBSTITUTE((MID(SUBSTITUTE(L61,CHAR(44),REPT(CHAR(44),LEN(L61))),(3-1)*LEN(L61)+1,LEN(L61))),CHAR(44),"")*100/255,0)&amp;"-100-"&amp;L$1</f>
        <v>--100-44-44-42-100-3000</v>
      </c>
      <c r="M65" s="5" t="str">
        <f t="shared" ref="M65" si="24">"--100-"&amp;ROUND(SUBSTITUTE((MID(SUBSTITUTE(M61,CHAR(44),REPT(CHAR(44),LEN(M61))),(1-1)*LEN(M61)+1,LEN(M61))),CHAR(44),"")*100/255,0)&amp;"-"&amp;ROUND(SUBSTITUTE((MID(SUBSTITUTE(M61,CHAR(44),REPT(CHAR(44),LEN(M61))),(2-1)*LEN(M61)+1,LEN(M61))),CHAR(44),"")*100/255,0)&amp;"-"&amp;ROUND(SUBSTITUTE((MID(SUBSTITUTE(M61,CHAR(44),REPT(CHAR(44),LEN(M61))),(3-1)*LEN(M61)+1,LEN(M61))),CHAR(44),"")*100/255,0)&amp;"-100-"&amp;M$1</f>
        <v>--100-75-75-78-100-1000</v>
      </c>
    </row>
    <row r="71" spans="1:13" x14ac:dyDescent="0.25">
      <c r="A71" s="5" t="s">
        <v>301</v>
      </c>
      <c r="B71" s="138" t="s">
        <v>229</v>
      </c>
      <c r="C71" s="139" t="s">
        <v>233</v>
      </c>
      <c r="E71" s="140" t="s">
        <v>232</v>
      </c>
      <c r="J71" s="137" t="s">
        <v>235</v>
      </c>
      <c r="K71" s="158" t="s">
        <v>306</v>
      </c>
    </row>
    <row r="72" spans="1:13" x14ac:dyDescent="0.25">
      <c r="A72" s="5" t="s">
        <v>187</v>
      </c>
      <c r="B72" s="5" t="s">
        <v>19</v>
      </c>
      <c r="C72" s="5" t="s">
        <v>20</v>
      </c>
      <c r="E72" s="5" t="s">
        <v>231</v>
      </c>
      <c r="J72" s="5" t="s">
        <v>108</v>
      </c>
      <c r="K72" s="5" t="s">
        <v>307</v>
      </c>
    </row>
    <row r="73" spans="1:13" x14ac:dyDescent="0.25">
      <c r="A73" s="5" t="s">
        <v>189</v>
      </c>
      <c r="B73" s="5" t="str">
        <f>"--100-"&amp;ROUND(SUBSTITUTE((MID(SUBSTITUTE(B71,CHAR(44),REPT(CHAR(44),LEN(B71))),(1-1)*LEN(B71)+1,LEN(B71))),CHAR(44),"")*100/255,0)&amp;"-"&amp;ROUND(SUBSTITUTE((MID(SUBSTITUTE(B71,CHAR(44),REPT(CHAR(44),LEN(B71))),(2-1)*LEN(B71)+1,LEN(B71))),CHAR(44),"")*100/255,0)&amp;"-"&amp;ROUND(SUBSTITUTE((MID(SUBSTITUTE(B71,CHAR(44),REPT(CHAR(44),LEN(B71))),(3-1)*LEN(B71)+1,LEN(B71))),CHAR(44),"")*100/255,0)&amp;"-100-"&amp;B$1</f>
        <v>--100-55-65-73-100-500</v>
      </c>
      <c r="C73" s="5" t="str">
        <f>"--100-"&amp;ROUND(SUBSTITUTE((MID(SUBSTITUTE(C71,CHAR(44),REPT(CHAR(44),LEN(C71))),(1-1)*LEN(C71)+1,LEN(C71))),CHAR(44),"")*100/255,0)&amp;"-"&amp;ROUND(SUBSTITUTE((MID(SUBSTITUTE(C71,CHAR(44),REPT(CHAR(44),LEN(C71))),(2-1)*LEN(C71)+1,LEN(C71))),CHAR(44),"")*100/255,0)&amp;"-"&amp;ROUND(SUBSTITUTE((MID(SUBSTITUTE(C71,CHAR(44),REPT(CHAR(44),LEN(C71))),(3-1)*LEN(C71)+1,LEN(C71))),CHAR(44),"")*100/255,0)&amp;"-100-"&amp;C$1</f>
        <v>--100-100-92-65-100-500</v>
      </c>
      <c r="E73" s="5" t="str">
        <f>"--100-"&amp;ROUND(SUBSTITUTE((MID(SUBSTITUTE(E71,CHAR(44),REPT(CHAR(44),LEN(E71))),(1-1)*LEN(E71)+1,LEN(E71))),CHAR(44),"")*100/255,0)&amp;"-"&amp;ROUND(SUBSTITUTE((MID(SUBSTITUTE(E71,CHAR(44),REPT(CHAR(44),LEN(E71))),(2-1)*LEN(E71)+1,LEN(E71))),CHAR(44),"")*100/255,0)&amp;"-"&amp;ROUND(SUBSTITUTE((MID(SUBSTITUTE(E71,CHAR(44),REPT(CHAR(44),LEN(E71))),(3-1)*LEN(E71)+1,LEN(E71))),CHAR(44),"")*100/255,0)&amp;"-100-"&amp;E$1</f>
        <v>--100-82-78-35-100-1</v>
      </c>
      <c r="J73" s="5" t="str">
        <f t="shared" ref="J73:K73" si="25">"--100-"&amp;ROUND(SUBSTITUTE((MID(SUBSTITUTE(J71,CHAR(44),REPT(CHAR(44),LEN(J71))),(1-1)*LEN(J71)+1,LEN(J71))),CHAR(44),"")*100/255,0)&amp;"-"&amp;ROUND(SUBSTITUTE((MID(SUBSTITUTE(J71,CHAR(44),REPT(CHAR(44),LEN(J71))),(2-1)*LEN(J71)+1,LEN(J71))),CHAR(44),"")*100/255,0)&amp;"-"&amp;ROUND(SUBSTITUTE((MID(SUBSTITUTE(J71,CHAR(44),REPT(CHAR(44),LEN(J71))),(3-1)*LEN(J71)+1,LEN(J71))),CHAR(44),"")*100/255,0)&amp;"-100-"&amp;J$1</f>
        <v>--100-76-69-31-100-1000</v>
      </c>
      <c r="K73" s="5" t="str">
        <f t="shared" si="25"/>
        <v>--100-71-71-64-100-2000</v>
      </c>
    </row>
    <row r="74" spans="1:13" x14ac:dyDescent="0.25">
      <c r="A74" s="5" t="s">
        <v>303</v>
      </c>
      <c r="E74" s="132" t="s">
        <v>240</v>
      </c>
      <c r="F74" s="133" t="s">
        <v>234</v>
      </c>
      <c r="G74" s="134" t="s">
        <v>226</v>
      </c>
      <c r="H74" s="135" t="s">
        <v>225</v>
      </c>
      <c r="I74" s="136" t="s">
        <v>227</v>
      </c>
    </row>
    <row r="75" spans="1:13" x14ac:dyDescent="0.25">
      <c r="A75" s="5" t="s">
        <v>187</v>
      </c>
      <c r="E75" s="5" t="s">
        <v>242</v>
      </c>
      <c r="F75" s="5" t="s">
        <v>241</v>
      </c>
      <c r="G75" s="5" t="s">
        <v>222</v>
      </c>
      <c r="H75" s="5" t="s">
        <v>223</v>
      </c>
      <c r="I75" s="5" t="s">
        <v>224</v>
      </c>
    </row>
    <row r="76" spans="1:13" x14ac:dyDescent="0.25">
      <c r="A76" s="5" t="s">
        <v>189</v>
      </c>
      <c r="E76" s="5" t="str">
        <f t="shared" ref="E76" si="26">"--100-"&amp;ROUND(SUBSTITUTE((MID(SUBSTITUTE(E74,CHAR(44),REPT(CHAR(44),LEN(E74))),(1-1)*LEN(E74)+1,LEN(E74))),CHAR(44),"")*100/255,0)&amp;"-"&amp;ROUND(SUBSTITUTE((MID(SUBSTITUTE(E74,CHAR(44),REPT(CHAR(44),LEN(E74))),(2-1)*LEN(E74)+1,LEN(E74))),CHAR(44),"")*100/255,0)&amp;"-"&amp;ROUND(SUBSTITUTE((MID(SUBSTITUTE(E74,CHAR(44),REPT(CHAR(44),LEN(E74))),(3-1)*LEN(E74)+1,LEN(E74))),CHAR(44),"")*100/255,0)&amp;"-100-"&amp;E$1</f>
        <v>--100-61-82-75-100-1</v>
      </c>
      <c r="F76" s="5" t="str">
        <f t="shared" ref="F76" si="27">"--100-"&amp;ROUND(SUBSTITUTE((MID(SUBSTITUTE(F74,CHAR(44),REPT(CHAR(44),LEN(F74))),(1-1)*LEN(F74)+1,LEN(F74))),CHAR(44),"")*100/255,0)&amp;"-"&amp;ROUND(SUBSTITUTE((MID(SUBSTITUTE(F74,CHAR(44),REPT(CHAR(44),LEN(F74))),(2-1)*LEN(F74)+1,LEN(F74))),CHAR(44),"")*100/255,0)&amp;"-"&amp;ROUND(SUBSTITUTE((MID(SUBSTITUTE(F74,CHAR(44),REPT(CHAR(44),LEN(F74))),(3-1)*LEN(F74)+1,LEN(F74))),CHAR(44),"")*100/255,0)&amp;"-100-"&amp;F$1</f>
        <v>--100-78-90-78-100-1</v>
      </c>
      <c r="G76" s="5" t="str">
        <f t="shared" ref="G76:H76" si="28">"--100-"&amp;ROUND(SUBSTITUTE((MID(SUBSTITUTE(G74,CHAR(44),REPT(CHAR(44),LEN(G74))),(1-1)*LEN(G74)+1,LEN(G74))),CHAR(44),"")*100/255,0)&amp;"-"&amp;ROUND(SUBSTITUTE((MID(SUBSTITUTE(G74,CHAR(44),REPT(CHAR(44),LEN(G74))),(2-1)*LEN(G74)+1,LEN(G74))),CHAR(44),"")*100/255,0)&amp;"-"&amp;ROUND(SUBSTITUTE((MID(SUBSTITUTE(G74,CHAR(44),REPT(CHAR(44),LEN(G74))),(3-1)*LEN(G74)+1,LEN(G74))),CHAR(44),"")*100/255,0)&amp;"-100-"&amp;G$1</f>
        <v>--100-55-73-47-100-500</v>
      </c>
      <c r="H76" s="5" t="str">
        <f t="shared" si="28"/>
        <v>--100-43-61-35-100-500</v>
      </c>
      <c r="I76" s="5" t="str">
        <f t="shared" ref="I76" si="29">"--100-"&amp;ROUND(SUBSTITUTE((MID(SUBSTITUTE(I74,CHAR(44),REPT(CHAR(44),LEN(I74))),(1-1)*LEN(I74)+1,LEN(I74))),CHAR(44),"")*100/255,0)&amp;"-"&amp;ROUND(SUBSTITUTE((MID(SUBSTITUTE(I74,CHAR(44),REPT(CHAR(44),LEN(I74))),(2-1)*LEN(I74)+1,LEN(I74))),CHAR(44),"")*100/255,0)&amp;"-"&amp;ROUND(SUBSTITUTE((MID(SUBSTITUTE(I74,CHAR(44),REPT(CHAR(44),LEN(I74))),(3-1)*LEN(I74)+1,LEN(I74))),CHAR(44),"")*100/255,0)&amp;"-100-"&amp;I$1</f>
        <v>--100-67-80-47-100-1000</v>
      </c>
    </row>
    <row r="77" spans="1:13" x14ac:dyDescent="0.25">
      <c r="A77" s="5" t="s">
        <v>302</v>
      </c>
      <c r="B77" s="131" t="s">
        <v>221</v>
      </c>
      <c r="C77" s="131" t="s">
        <v>221</v>
      </c>
      <c r="I77" s="157" t="s">
        <v>305</v>
      </c>
    </row>
    <row r="78" spans="1:13" x14ac:dyDescent="0.25">
      <c r="A78" s="5" t="s">
        <v>187</v>
      </c>
      <c r="B78" s="5" t="s">
        <v>220</v>
      </c>
      <c r="C78" s="5" t="s">
        <v>220</v>
      </c>
      <c r="I78" s="5" t="s">
        <v>304</v>
      </c>
    </row>
    <row r="79" spans="1:13" x14ac:dyDescent="0.25">
      <c r="A79" s="5" t="s">
        <v>189</v>
      </c>
      <c r="B79" s="5" t="str">
        <f>"--100-"&amp;ROUND(SUBSTITUTE((MID(SUBSTITUTE(B77,CHAR(44),REPT(CHAR(44),LEN(B77))),(1-1)*LEN(B77)+1,LEN(B77))),CHAR(44),"")*100/255,0)&amp;"-"&amp;ROUND(SUBSTITUTE((MID(SUBSTITUTE(B77,CHAR(44),REPT(CHAR(44),LEN(B77))),(2-1)*LEN(B77)+1,LEN(B77))),CHAR(44),"")*100/255,0)&amp;"-"&amp;ROUND(SUBSTITUTE((MID(SUBSTITUTE(B77,CHAR(44),REPT(CHAR(44),LEN(B77))),(3-1)*LEN(B77)+1,LEN(B77))),CHAR(44),"")*100/255,0)&amp;"-100-"&amp;B$1</f>
        <v>--100-71-82-67-100-500</v>
      </c>
      <c r="C79" s="5" t="str">
        <f>"--100-"&amp;ROUND(SUBSTITUTE((MID(SUBSTITUTE(C77,CHAR(44),REPT(CHAR(44),LEN(C77))),(1-1)*LEN(C77)+1,LEN(C77))),CHAR(44),"")*100/255,0)&amp;"-"&amp;ROUND(SUBSTITUTE((MID(SUBSTITUTE(C77,CHAR(44),REPT(CHAR(44),LEN(C77))),(2-1)*LEN(C77)+1,LEN(C77))),CHAR(44),"")*100/255,0)&amp;"-"&amp;ROUND(SUBSTITUTE((MID(SUBSTITUTE(C77,CHAR(44),REPT(CHAR(44),LEN(C77))),(3-1)*LEN(C77)+1,LEN(C77))),CHAR(44),"")*100/255,0)&amp;"-100-"&amp;C$1</f>
        <v>--100-71-82-67-100-500</v>
      </c>
      <c r="I79" s="5" t="str">
        <f>"--100-"&amp;ROUND(SUBSTITUTE((MID(SUBSTITUTE(I77,CHAR(44),REPT(CHAR(44),LEN(I77))),(1-1)*LEN(I77)+1,LEN(I77))),CHAR(44),"")*100/255,0)&amp;"-"&amp;ROUND(SUBSTITUTE((MID(SUBSTITUTE(I77,CHAR(44),REPT(CHAR(44),LEN(I77))),(2-1)*LEN(I77)+1,LEN(I77))),CHAR(44),"")*100/255,0)&amp;"-"&amp;ROUND(SUBSTITUTE((MID(SUBSTITUTE(I77,CHAR(44),REPT(CHAR(44),LEN(I77))),(3-1)*LEN(I77)+1,LEN(I77))),CHAR(44),"")*100/255,0)&amp;"-100-"&amp;I$1</f>
        <v>--100-82-90-67-100-1000</v>
      </c>
    </row>
    <row r="80" spans="1:13" x14ac:dyDescent="0.25">
      <c r="A80" s="5" t="s">
        <v>296</v>
      </c>
      <c r="B80" s="149" t="s">
        <v>288</v>
      </c>
      <c r="C80" s="150" t="s">
        <v>289</v>
      </c>
      <c r="D80" s="151" t="s">
        <v>290</v>
      </c>
      <c r="E80" s="156" t="s">
        <v>295</v>
      </c>
      <c r="F80" s="153" t="s">
        <v>292</v>
      </c>
    </row>
    <row r="81" spans="1:6" x14ac:dyDescent="0.25">
      <c r="A81" s="5" t="s">
        <v>187</v>
      </c>
      <c r="B81" s="5" t="s">
        <v>296</v>
      </c>
      <c r="C81" s="5" t="s">
        <v>297</v>
      </c>
      <c r="D81" s="5" t="s">
        <v>298</v>
      </c>
      <c r="E81" s="5" t="s">
        <v>299</v>
      </c>
      <c r="F81" s="5" t="s">
        <v>300</v>
      </c>
    </row>
    <row r="82" spans="1:6" x14ac:dyDescent="0.25">
      <c r="A82" s="5" t="s">
        <v>189</v>
      </c>
      <c r="B82" s="5" t="str">
        <f t="shared" ref="B82:F82" si="30">"--100-"&amp;ROUND(SUBSTITUTE((MID(SUBSTITUTE(B80,CHAR(44),REPT(CHAR(44),LEN(B80))),(1-1)*LEN(B80)+1,LEN(B80))),CHAR(44),"")*100/255,0)&amp;"-"&amp;ROUND(SUBSTITUTE((MID(SUBSTITUTE(B80,CHAR(44),REPT(CHAR(44),LEN(B80))),(2-1)*LEN(B80)+1,LEN(B80))),CHAR(44),"")*100/255,0)&amp;"-"&amp;ROUND(SUBSTITUTE((MID(SUBSTITUTE(B80,CHAR(44),REPT(CHAR(44),LEN(B80))),(3-1)*LEN(B80)+1,LEN(B80))),CHAR(44),"")*100/255,0)&amp;"-100-"&amp;B$1</f>
        <v>--100-47-78-96-100-500</v>
      </c>
      <c r="C82" s="5" t="str">
        <f t="shared" si="30"/>
        <v>--100-20-67-94-100-500</v>
      </c>
      <c r="D82" s="5" t="str">
        <f t="shared" si="30"/>
        <v>--100-6-53-80-100-500</v>
      </c>
      <c r="E82" s="5" t="str">
        <f t="shared" si="30"/>
        <v>--100-5-44-67-100-1</v>
      </c>
      <c r="F82" s="5" t="str">
        <f t="shared" si="30"/>
        <v>--100-2-18-27-100-1</v>
      </c>
    </row>
  </sheetData>
  <pageMargins left="0.7" right="0.7" top="0.75" bottom="0.75" header="0.3" footer="0.3"/>
  <ignoredErrors>
    <ignoredError sqref="B32:C32 B6:C6 M60:M61 B61:C61 G32:I32 I74 G6:J6 E74:G74 B14:C14 G36 G50:H50 E14:F14 B77:C77 B71:C71 I77 B23:C23 E22:E23 F22:F23 M23 K6:M6 C31 E13:F13 B50:D50 G61 I61:L61 F41 B80:E80" numberStoredAsText="1"/>
  </ignoredErrors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E49"/>
  <sheetViews>
    <sheetView workbookViewId="0">
      <selection activeCell="M15" sqref="M15"/>
    </sheetView>
  </sheetViews>
  <sheetFormatPr defaultRowHeight="15" x14ac:dyDescent="0.25"/>
  <cols>
    <col min="1" max="2" width="13.85546875" bestFit="1" customWidth="1"/>
    <col min="3" max="3" width="10.85546875" customWidth="1"/>
    <col min="4" max="4" width="11.140625" customWidth="1"/>
    <col min="5" max="5" width="10.85546875" customWidth="1"/>
    <col min="6" max="6" width="6.28515625" customWidth="1"/>
    <col min="7" max="7" width="8.140625" bestFit="1" customWidth="1"/>
    <col min="8" max="8" width="9.140625" bestFit="1" customWidth="1"/>
    <col min="9" max="9" width="7.140625" bestFit="1" customWidth="1"/>
    <col min="10" max="10" width="7.5703125" customWidth="1"/>
    <col min="11" max="11" width="9.140625" style="80" bestFit="1" customWidth="1"/>
    <col min="12" max="13" width="7.140625" bestFit="1" customWidth="1"/>
    <col min="14" max="14" width="8.140625" bestFit="1" customWidth="1"/>
    <col min="15" max="16" width="8.42578125" style="80" customWidth="1"/>
    <col min="17" max="17" width="9.7109375" customWidth="1"/>
    <col min="18" max="18" width="20.42578125" bestFit="1" customWidth="1"/>
    <col min="19" max="19" width="9.7109375" customWidth="1"/>
    <col min="20" max="20" width="7.85546875" customWidth="1"/>
    <col min="21" max="21" width="6.5703125" bestFit="1" customWidth="1"/>
    <col min="22" max="22" width="7.5703125" bestFit="1" customWidth="1"/>
    <col min="23" max="23" width="11.140625" bestFit="1" customWidth="1"/>
    <col min="24" max="24" width="6.5703125" bestFit="1" customWidth="1"/>
    <col min="25" max="25" width="6.28515625" bestFit="1" customWidth="1"/>
    <col min="26" max="26" width="5.7109375" bestFit="1" customWidth="1"/>
    <col min="27" max="27" width="8" bestFit="1" customWidth="1"/>
    <col min="28" max="28" width="8.28515625" bestFit="1" customWidth="1"/>
    <col min="29" max="29" width="8.42578125" bestFit="1" customWidth="1"/>
    <col min="30" max="30" width="5.5703125" bestFit="1" customWidth="1"/>
    <col min="31" max="31" width="5.7109375" bestFit="1" customWidth="1"/>
    <col min="32" max="32" width="5.85546875" bestFit="1" customWidth="1"/>
    <col min="33" max="33" width="5.5703125" bestFit="1" customWidth="1"/>
    <col min="34" max="34" width="7.28515625" bestFit="1" customWidth="1"/>
    <col min="35" max="35" width="6.28515625" bestFit="1" customWidth="1"/>
  </cols>
  <sheetData>
    <row r="2" spans="1:31" x14ac:dyDescent="0.25">
      <c r="A2" s="149" t="s">
        <v>288</v>
      </c>
      <c r="B2" s="72" t="s">
        <v>251</v>
      </c>
      <c r="C2" s="78"/>
      <c r="D2" s="78"/>
      <c r="E2" s="78"/>
      <c r="F2" s="78"/>
      <c r="G2" s="72" t="s">
        <v>0</v>
      </c>
      <c r="H2" s="72" t="s">
        <v>1</v>
      </c>
      <c r="I2" s="72" t="s">
        <v>2</v>
      </c>
      <c r="K2" s="73" t="s">
        <v>252</v>
      </c>
      <c r="L2" s="72" t="s">
        <v>253</v>
      </c>
      <c r="M2" s="72" t="s">
        <v>254</v>
      </c>
      <c r="N2" s="72" t="s">
        <v>255</v>
      </c>
      <c r="O2" s="73" t="s">
        <v>256</v>
      </c>
      <c r="P2" s="73" t="s">
        <v>257</v>
      </c>
      <c r="Q2" s="73" t="s">
        <v>258</v>
      </c>
      <c r="R2" s="73" t="s">
        <v>259</v>
      </c>
      <c r="S2" s="74"/>
      <c r="T2" s="75" t="s">
        <v>260</v>
      </c>
      <c r="U2" s="75" t="s">
        <v>261</v>
      </c>
      <c r="V2" s="75" t="s">
        <v>262</v>
      </c>
      <c r="W2" s="75" t="s">
        <v>263</v>
      </c>
      <c r="X2" s="75" t="s">
        <v>264</v>
      </c>
      <c r="Y2" s="75" t="s">
        <v>265</v>
      </c>
      <c r="Z2" s="75" t="s">
        <v>266</v>
      </c>
      <c r="AA2" s="75" t="s">
        <v>267</v>
      </c>
      <c r="AB2" s="75" t="s">
        <v>268</v>
      </c>
      <c r="AC2" s="75" t="s">
        <v>252</v>
      </c>
      <c r="AD2" s="75" t="s">
        <v>253</v>
      </c>
      <c r="AE2" s="76" t="s">
        <v>254</v>
      </c>
    </row>
    <row r="3" spans="1:31" x14ac:dyDescent="0.25">
      <c r="A3" s="154" t="s">
        <v>293</v>
      </c>
      <c r="B3" s="77"/>
      <c r="C3" s="78"/>
      <c r="D3" s="78"/>
      <c r="E3" s="78"/>
      <c r="F3" s="78"/>
      <c r="G3" s="79" t="str">
        <f t="shared" ref="G3:G8" si="0">IF(B3&lt;&gt;"",IFERROR(LEFT(B3, SEARCH(",",B3,1)-1),0)/255,"")</f>
        <v/>
      </c>
      <c r="H3" s="79" t="str">
        <f t="shared" ref="H3:H8" si="1">IF(B3&lt;&gt;"",IFERROR(MID(B3,SEARCH(",",B3,1)+1,SEARCH(",",B3,SEARCH(",",B3,1)+1)-SEARCH(",",B3,1)-1),0)/255,"")</f>
        <v/>
      </c>
      <c r="I3" s="79" t="str">
        <f t="shared" ref="I3:I8" si="2">IF(B3&lt;&gt;"",IFERROR(RIGHT(B3,LEN(B3)-SEARCH(",",B3,SEARCH(",",B3,1)+1)),0)/255,"")</f>
        <v/>
      </c>
      <c r="J3" s="79"/>
      <c r="K3" s="80" t="str">
        <f t="shared" ref="K3:K8" si="3">IF(AC3&lt;&gt;"",AC3*360,"")</f>
        <v/>
      </c>
      <c r="L3" s="79" t="str">
        <f>IF(B3&lt;&gt;"",AD3,"")</f>
        <v/>
      </c>
      <c r="M3" s="79" t="str">
        <f t="shared" ref="M3:M8" si="4">IF(B3&lt;&gt;"",AE3,"")</f>
        <v/>
      </c>
      <c r="N3" s="79"/>
      <c r="O3" s="80" t="str">
        <f t="shared" ref="O3:O9" si="5">IF(K3&lt;&gt;"",IF(K3=0,0,SIN(RADIANS(K3))),"")</f>
        <v/>
      </c>
      <c r="P3" s="80" t="str">
        <f t="shared" ref="P3:P8" si="6">IF(K3&lt;&gt;"",IF(L3=0,0,COS(RADIANS(K3))),"")</f>
        <v/>
      </c>
      <c r="Q3" s="74" t="str">
        <f t="shared" ref="Q3:Q8" si="7">IF(AND(K3&lt;&gt;"",L3&lt;&gt;""),(COS(RADIANS(K3-30))*0.5+0.5)*L3,"")</f>
        <v/>
      </c>
      <c r="R3" s="74" t="e">
        <f t="shared" ref="R3:R4" si="8">SUM(G3^2*0.241,H3^2*0.691,I3^2*0.068)^0.5</f>
        <v>#VALUE!</v>
      </c>
      <c r="S3" s="74"/>
      <c r="T3" s="81" t="str">
        <f t="shared" ref="T3:V9" si="9">G3</f>
        <v/>
      </c>
      <c r="U3" s="81" t="str">
        <f t="shared" si="9"/>
        <v/>
      </c>
      <c r="V3" s="81" t="str">
        <f t="shared" si="9"/>
        <v/>
      </c>
      <c r="W3" s="81">
        <f t="shared" ref="W3:W9" si="10">MIN(T3:V3)</f>
        <v>0</v>
      </c>
      <c r="X3" s="81">
        <f t="shared" ref="X3:X9" si="11">MAX(T3:V3)</f>
        <v>0</v>
      </c>
      <c r="Y3" s="81">
        <f t="shared" ref="Y3:Y9" si="12">X3-W3</f>
        <v>0</v>
      </c>
      <c r="Z3" s="81">
        <f t="shared" ref="Z3:Z9" si="13">IF(Y3=0,0,(((X3-T3)/6)+(Y3/2))/Y3)</f>
        <v>0</v>
      </c>
      <c r="AA3" s="81">
        <f t="shared" ref="AA3:AA9" si="14">IF(Y3=0,0,(((X3-U3)/6)+(Y3/2))/Y3)</f>
        <v>0</v>
      </c>
      <c r="AB3" s="81">
        <f t="shared" ref="AB3:AB9" si="15">IF(Y3=0,0,(((X3-V3)/6)+(Y3/2))/Y3)</f>
        <v>0</v>
      </c>
      <c r="AC3" s="81" t="str">
        <f t="shared" ref="AC3:AC9" si="16">IF(OR(X3=0,W3=X3),"",
IF(T3=X3,
IF(AB3&gt;=AA3,0,1)+AB3-AA3,
IF(U3=X3,(1/3)+Z3-AB3,(2/3)+AA3-Z3)
)
)</f>
        <v/>
      </c>
      <c r="AD3" s="81" t="str">
        <f t="shared" ref="AD3:AD9" si="17">IF(OR(W3=1,X3=0),"",(X3-W3)/IF(AE3&lt;0.5,X3+W3,2-X3-W3))</f>
        <v/>
      </c>
      <c r="AE3" s="81">
        <f t="shared" ref="AE3:AE9" si="18">(X3+W3)*0.5</f>
        <v>0</v>
      </c>
    </row>
    <row r="4" spans="1:31" x14ac:dyDescent="0.25">
      <c r="A4" s="150" t="s">
        <v>289</v>
      </c>
      <c r="B4" s="77"/>
      <c r="C4" s="78"/>
      <c r="D4" s="78"/>
      <c r="E4" s="78"/>
      <c r="F4" s="78"/>
      <c r="G4" s="79" t="str">
        <f t="shared" si="0"/>
        <v/>
      </c>
      <c r="H4" s="79" t="str">
        <f t="shared" si="1"/>
        <v/>
      </c>
      <c r="I4" s="79" t="str">
        <f t="shared" si="2"/>
        <v/>
      </c>
      <c r="J4" s="79"/>
      <c r="K4" s="80" t="str">
        <f t="shared" si="3"/>
        <v/>
      </c>
      <c r="L4" s="79" t="str">
        <f>IF(B4&lt;&gt;"",AD4,"")</f>
        <v/>
      </c>
      <c r="M4" s="79" t="str">
        <f t="shared" si="4"/>
        <v/>
      </c>
      <c r="N4" s="79"/>
      <c r="O4" s="80" t="str">
        <f t="shared" si="5"/>
        <v/>
      </c>
      <c r="P4" s="80" t="str">
        <f t="shared" si="6"/>
        <v/>
      </c>
      <c r="Q4" s="74" t="str">
        <f t="shared" si="7"/>
        <v/>
      </c>
      <c r="R4" s="74" t="e">
        <f t="shared" si="8"/>
        <v>#VALUE!</v>
      </c>
      <c r="S4" s="74"/>
      <c r="T4" s="81" t="str">
        <f t="shared" si="9"/>
        <v/>
      </c>
      <c r="U4" s="81" t="str">
        <f t="shared" si="9"/>
        <v/>
      </c>
      <c r="V4" s="81" t="str">
        <f t="shared" si="9"/>
        <v/>
      </c>
      <c r="W4" s="81">
        <f t="shared" si="10"/>
        <v>0</v>
      </c>
      <c r="X4" s="81">
        <f t="shared" si="11"/>
        <v>0</v>
      </c>
      <c r="Y4" s="81">
        <f t="shared" si="12"/>
        <v>0</v>
      </c>
      <c r="Z4" s="81">
        <f t="shared" si="13"/>
        <v>0</v>
      </c>
      <c r="AA4" s="81">
        <f t="shared" si="14"/>
        <v>0</v>
      </c>
      <c r="AB4" s="81">
        <f t="shared" si="15"/>
        <v>0</v>
      </c>
      <c r="AC4" s="81" t="str">
        <f t="shared" si="16"/>
        <v/>
      </c>
      <c r="AD4" s="81" t="str">
        <f t="shared" si="17"/>
        <v/>
      </c>
      <c r="AE4" s="81">
        <f t="shared" si="18"/>
        <v>0</v>
      </c>
    </row>
    <row r="5" spans="1:31" x14ac:dyDescent="0.25">
      <c r="A5" s="155" t="s">
        <v>294</v>
      </c>
      <c r="B5" s="77"/>
      <c r="C5" s="78"/>
      <c r="D5" s="78"/>
      <c r="E5" s="78"/>
      <c r="F5" s="78"/>
      <c r="G5" s="79" t="str">
        <f t="shared" si="0"/>
        <v/>
      </c>
      <c r="H5" s="79" t="str">
        <f t="shared" si="1"/>
        <v/>
      </c>
      <c r="I5" s="79" t="str">
        <f t="shared" si="2"/>
        <v/>
      </c>
      <c r="J5" s="79"/>
      <c r="K5" s="80" t="str">
        <f t="shared" si="3"/>
        <v/>
      </c>
      <c r="L5" s="79" t="str">
        <f t="shared" ref="L5:L8" si="19">IF(B5&lt;&gt;"",AD5,"")</f>
        <v/>
      </c>
      <c r="M5" s="79" t="str">
        <f t="shared" si="4"/>
        <v/>
      </c>
      <c r="N5" s="79"/>
      <c r="O5" s="80" t="str">
        <f t="shared" si="5"/>
        <v/>
      </c>
      <c r="P5" s="80" t="str">
        <f t="shared" si="6"/>
        <v/>
      </c>
      <c r="Q5" s="74" t="str">
        <f t="shared" si="7"/>
        <v/>
      </c>
      <c r="R5" s="74" t="e">
        <f>SUM(G5^2*0.241,H5^2*0.691,I5^2*0.068)^0.5</f>
        <v>#VALUE!</v>
      </c>
      <c r="S5" s="74"/>
      <c r="T5" s="81" t="str">
        <f t="shared" si="9"/>
        <v/>
      </c>
      <c r="U5" s="81" t="str">
        <f t="shared" si="9"/>
        <v/>
      </c>
      <c r="V5" s="81" t="str">
        <f t="shared" si="9"/>
        <v/>
      </c>
      <c r="W5" s="81">
        <f t="shared" si="10"/>
        <v>0</v>
      </c>
      <c r="X5" s="81">
        <f t="shared" si="11"/>
        <v>0</v>
      </c>
      <c r="Y5" s="81">
        <f t="shared" si="12"/>
        <v>0</v>
      </c>
      <c r="Z5" s="81">
        <f t="shared" si="13"/>
        <v>0</v>
      </c>
      <c r="AA5" s="81">
        <f t="shared" si="14"/>
        <v>0</v>
      </c>
      <c r="AB5" s="81">
        <f t="shared" si="15"/>
        <v>0</v>
      </c>
      <c r="AC5" s="81" t="str">
        <f t="shared" si="16"/>
        <v/>
      </c>
      <c r="AD5" s="81" t="str">
        <f t="shared" si="17"/>
        <v/>
      </c>
      <c r="AE5" s="81">
        <f t="shared" si="18"/>
        <v>0</v>
      </c>
    </row>
    <row r="6" spans="1:31" x14ac:dyDescent="0.25">
      <c r="A6" s="151" t="s">
        <v>290</v>
      </c>
      <c r="B6" s="77"/>
      <c r="C6" s="78"/>
      <c r="D6" s="78"/>
      <c r="E6" s="78"/>
      <c r="F6" s="78"/>
      <c r="G6" s="79" t="str">
        <f>IF(B6&lt;&gt;"",IFERROR(LEFT(B6, SEARCH(",",B6,1)-1),0)/255,"")</f>
        <v/>
      </c>
      <c r="H6" s="79" t="str">
        <f>IF(B6&lt;&gt;"",IFERROR(MID(B6,SEARCH(",",B6,1)+1,SEARCH(",",B6,SEARCH(",",B6,1)+1)-SEARCH(",",B6,1)-1),0)/255,"")</f>
        <v/>
      </c>
      <c r="I6" s="79" t="str">
        <f>IF(B6&lt;&gt;"",IFERROR(RIGHT(B6,LEN(B6)-SEARCH(",",B6,SEARCH(",",B6,1)+1)),0)/255,"")</f>
        <v/>
      </c>
      <c r="J6" s="79"/>
      <c r="K6" s="80" t="str">
        <f t="shared" si="3"/>
        <v/>
      </c>
      <c r="L6" s="79" t="str">
        <f>IF(B6&lt;&gt;"",AD6,"")</f>
        <v/>
      </c>
      <c r="M6" s="79" t="str">
        <f>IF(B6&lt;&gt;"",AE6,"")</f>
        <v/>
      </c>
      <c r="N6" s="79"/>
      <c r="O6" s="80" t="str">
        <f t="shared" si="5"/>
        <v/>
      </c>
      <c r="P6" s="80" t="str">
        <f t="shared" si="6"/>
        <v/>
      </c>
      <c r="Q6" s="74" t="str">
        <f t="shared" si="7"/>
        <v/>
      </c>
      <c r="R6" s="74" t="e">
        <f t="shared" ref="R6:R7" si="20">SUM(G6^2*0.241,H6^2*0.691,I6^2*0.068)^0.5</f>
        <v>#VALUE!</v>
      </c>
      <c r="S6" s="74"/>
      <c r="T6" s="81" t="str">
        <f t="shared" si="9"/>
        <v/>
      </c>
      <c r="U6" s="81" t="str">
        <f t="shared" si="9"/>
        <v/>
      </c>
      <c r="V6" s="81" t="str">
        <f t="shared" si="9"/>
        <v/>
      </c>
      <c r="W6" s="81">
        <f t="shared" si="10"/>
        <v>0</v>
      </c>
      <c r="X6" s="81">
        <f t="shared" si="11"/>
        <v>0</v>
      </c>
      <c r="Y6" s="81">
        <f t="shared" si="12"/>
        <v>0</v>
      </c>
      <c r="Z6" s="81">
        <f t="shared" si="13"/>
        <v>0</v>
      </c>
      <c r="AA6" s="81">
        <f t="shared" si="14"/>
        <v>0</v>
      </c>
      <c r="AB6" s="81">
        <f t="shared" si="15"/>
        <v>0</v>
      </c>
      <c r="AC6" s="81" t="str">
        <f t="shared" si="16"/>
        <v/>
      </c>
      <c r="AD6" s="81" t="str">
        <f t="shared" si="17"/>
        <v/>
      </c>
      <c r="AE6" s="81">
        <f t="shared" si="18"/>
        <v>0</v>
      </c>
    </row>
    <row r="7" spans="1:31" x14ac:dyDescent="0.25">
      <c r="A7" s="156" t="s">
        <v>295</v>
      </c>
      <c r="B7" s="77"/>
      <c r="C7" s="78"/>
      <c r="D7" s="78"/>
      <c r="E7" s="78"/>
      <c r="F7" s="78"/>
      <c r="G7" s="79" t="str">
        <f t="shared" si="0"/>
        <v/>
      </c>
      <c r="H7" s="79" t="str">
        <f t="shared" si="1"/>
        <v/>
      </c>
      <c r="I7" s="79" t="str">
        <f t="shared" si="2"/>
        <v/>
      </c>
      <c r="J7" s="79"/>
      <c r="K7" s="80" t="str">
        <f>IF(AC7&lt;&gt;"",AC7*360,"")</f>
        <v/>
      </c>
      <c r="L7" s="79" t="str">
        <f t="shared" si="19"/>
        <v/>
      </c>
      <c r="M7" s="79" t="str">
        <f t="shared" si="4"/>
        <v/>
      </c>
      <c r="N7" s="79"/>
      <c r="O7" s="80" t="str">
        <f t="shared" si="5"/>
        <v/>
      </c>
      <c r="P7" s="80" t="str">
        <f t="shared" si="6"/>
        <v/>
      </c>
      <c r="Q7" s="74" t="str">
        <f>IF(AND(K7&lt;&gt;"",L7&lt;&gt;""),(COS(RADIANS(K7-30))*0.5+0.5)*L7,"")</f>
        <v/>
      </c>
      <c r="R7" s="74" t="e">
        <f t="shared" si="20"/>
        <v>#VALUE!</v>
      </c>
      <c r="S7" s="74"/>
      <c r="T7" s="81" t="str">
        <f t="shared" si="9"/>
        <v/>
      </c>
      <c r="U7" s="81" t="str">
        <f t="shared" si="9"/>
        <v/>
      </c>
      <c r="V7" s="81" t="str">
        <f t="shared" si="9"/>
        <v/>
      </c>
      <c r="W7" s="81">
        <f t="shared" si="10"/>
        <v>0</v>
      </c>
      <c r="X7" s="81">
        <f t="shared" si="11"/>
        <v>0</v>
      </c>
      <c r="Y7" s="81">
        <f t="shared" si="12"/>
        <v>0</v>
      </c>
      <c r="Z7" s="81">
        <f t="shared" si="13"/>
        <v>0</v>
      </c>
      <c r="AA7" s="81">
        <f t="shared" si="14"/>
        <v>0</v>
      </c>
      <c r="AB7" s="81">
        <f t="shared" si="15"/>
        <v>0</v>
      </c>
      <c r="AC7" s="81" t="str">
        <f t="shared" si="16"/>
        <v/>
      </c>
      <c r="AD7" s="81" t="str">
        <f t="shared" si="17"/>
        <v/>
      </c>
      <c r="AE7" s="81">
        <f t="shared" si="18"/>
        <v>0</v>
      </c>
    </row>
    <row r="8" spans="1:31" x14ac:dyDescent="0.25">
      <c r="A8" s="152" t="s">
        <v>291</v>
      </c>
      <c r="B8" s="25" t="s">
        <v>92</v>
      </c>
      <c r="C8" s="78"/>
      <c r="D8" s="78"/>
      <c r="E8" s="78"/>
      <c r="F8" s="78"/>
      <c r="G8" s="79">
        <f t="shared" si="0"/>
        <v>0.50980392156862742</v>
      </c>
      <c r="H8" s="79">
        <f t="shared" si="1"/>
        <v>0.78431372549019607</v>
      </c>
      <c r="I8" s="79">
        <f t="shared" si="2"/>
        <v>0.58823529411764708</v>
      </c>
      <c r="J8" s="79"/>
      <c r="K8" s="80">
        <f t="shared" si="3"/>
        <v>137.14285714285714</v>
      </c>
      <c r="L8" s="79">
        <f t="shared" si="19"/>
        <v>0.38888888888888884</v>
      </c>
      <c r="M8" s="79">
        <f t="shared" si="4"/>
        <v>0.64705882352941169</v>
      </c>
      <c r="N8" s="79"/>
      <c r="O8" s="80">
        <f t="shared" si="5"/>
        <v>0.68017273777091936</v>
      </c>
      <c r="P8" s="80">
        <f t="shared" si="6"/>
        <v>-0.73305187182982634</v>
      </c>
      <c r="Q8" s="74">
        <f t="shared" si="7"/>
        <v>0.13713093830899081</v>
      </c>
      <c r="R8" s="74">
        <f>SUM(G8^2*0.241,H8^2*0.691,I8^2*0.068)^0.5</f>
        <v>0.71500531665509981</v>
      </c>
      <c r="S8" s="74"/>
      <c r="T8" s="81">
        <f t="shared" si="9"/>
        <v>0.50980392156862742</v>
      </c>
      <c r="U8" s="81">
        <f t="shared" si="9"/>
        <v>0.78431372549019607</v>
      </c>
      <c r="V8" s="81">
        <f t="shared" si="9"/>
        <v>0.58823529411764708</v>
      </c>
      <c r="W8" s="81">
        <f t="shared" si="10"/>
        <v>0.50980392156862742</v>
      </c>
      <c r="X8" s="81">
        <f t="shared" si="11"/>
        <v>0.78431372549019607</v>
      </c>
      <c r="Y8" s="81">
        <f t="shared" si="12"/>
        <v>0.27450980392156865</v>
      </c>
      <c r="Z8" s="81">
        <f t="shared" si="13"/>
        <v>0.66666666666666663</v>
      </c>
      <c r="AA8" s="81">
        <f t="shared" si="14"/>
        <v>0.5</v>
      </c>
      <c r="AB8" s="81">
        <f t="shared" si="15"/>
        <v>0.61904761904761907</v>
      </c>
      <c r="AC8" s="81">
        <f t="shared" si="16"/>
        <v>0.38095238095238093</v>
      </c>
      <c r="AD8" s="81">
        <f t="shared" si="17"/>
        <v>0.38888888888888884</v>
      </c>
      <c r="AE8" s="81">
        <f t="shared" si="18"/>
        <v>0.64705882352941169</v>
      </c>
    </row>
    <row r="9" spans="1:31" x14ac:dyDescent="0.25">
      <c r="A9" s="153" t="s">
        <v>292</v>
      </c>
      <c r="G9" s="79"/>
      <c r="K9" s="80">
        <v>5</v>
      </c>
      <c r="L9">
        <v>-5</v>
      </c>
      <c r="M9" s="79">
        <v>-0.15</v>
      </c>
      <c r="O9" s="80">
        <f t="shared" si="5"/>
        <v>8.7155742747658166E-2</v>
      </c>
      <c r="T9" s="81">
        <f t="shared" si="9"/>
        <v>0</v>
      </c>
      <c r="U9" s="81">
        <f t="shared" si="9"/>
        <v>0</v>
      </c>
      <c r="V9" s="81">
        <f t="shared" si="9"/>
        <v>0</v>
      </c>
      <c r="W9" s="81">
        <f t="shared" si="10"/>
        <v>0</v>
      </c>
      <c r="X9" s="81">
        <f t="shared" si="11"/>
        <v>0</v>
      </c>
      <c r="Y9" s="81">
        <f t="shared" si="12"/>
        <v>0</v>
      </c>
      <c r="Z9" s="81">
        <f t="shared" si="13"/>
        <v>0</v>
      </c>
      <c r="AA9" s="81">
        <f t="shared" si="14"/>
        <v>0</v>
      </c>
      <c r="AB9" s="81">
        <f t="shared" si="15"/>
        <v>0</v>
      </c>
      <c r="AC9" s="81" t="str">
        <f t="shared" si="16"/>
        <v/>
      </c>
      <c r="AD9" s="81" t="str">
        <f t="shared" si="17"/>
        <v/>
      </c>
      <c r="AE9" s="81">
        <f t="shared" si="18"/>
        <v>0</v>
      </c>
    </row>
    <row r="10" spans="1:31" x14ac:dyDescent="0.25">
      <c r="D10" s="80"/>
      <c r="E10" s="82"/>
      <c r="J10" s="83"/>
      <c r="M10" s="79"/>
      <c r="O10" s="84">
        <f>AVERAGE(O3:O9)</f>
        <v>0.38366424025928875</v>
      </c>
      <c r="P10" s="84">
        <f>AVERAGE(P3:P8)</f>
        <v>-0.73305187182982634</v>
      </c>
    </row>
    <row r="11" spans="1:31" x14ac:dyDescent="0.25">
      <c r="R11" s="85"/>
    </row>
    <row r="12" spans="1:31" x14ac:dyDescent="0.25">
      <c r="A12" t="s">
        <v>270</v>
      </c>
      <c r="B12" s="86" t="str">
        <f>ROUND(G12*255,0)&amp;","&amp;ROUND(H12*255,0)&amp;","&amp;ROUND(I12*255,0)</f>
        <v>130,200,150</v>
      </c>
      <c r="G12" s="79">
        <f>AVERAGE(G3:G9)</f>
        <v>0.50980392156862742</v>
      </c>
      <c r="H12" s="79">
        <f>AVERAGE(H3:H8)</f>
        <v>0.78431372549019607</v>
      </c>
      <c r="I12" s="79">
        <f>AVERAGE(I3:I8)</f>
        <v>0.58823529411764708</v>
      </c>
      <c r="K12" s="80">
        <f>AC12*360</f>
        <v>137.14285714285714</v>
      </c>
      <c r="L12" s="79">
        <f>IF(B12&lt;&gt;"",AD12,"")</f>
        <v>0.38888888888888884</v>
      </c>
      <c r="M12" s="79">
        <f>IF(B12&lt;&gt;"",AE12,"")</f>
        <v>0.64705882352941169</v>
      </c>
      <c r="N12" s="79"/>
      <c r="R12" s="79"/>
      <c r="T12" s="81">
        <f>G12</f>
        <v>0.50980392156862742</v>
      </c>
      <c r="U12" s="81">
        <f>H12</f>
        <v>0.78431372549019607</v>
      </c>
      <c r="V12" s="81">
        <f>I12</f>
        <v>0.58823529411764708</v>
      </c>
      <c r="W12" s="81">
        <f>MIN(T12:V12)</f>
        <v>0.50980392156862742</v>
      </c>
      <c r="X12" s="81">
        <f>MAX(T12:V12)</f>
        <v>0.78431372549019607</v>
      </c>
      <c r="Y12" s="81">
        <f>X12-W12</f>
        <v>0.27450980392156865</v>
      </c>
      <c r="Z12" s="81">
        <f>IF(Y12=0,0,(((X12-T12)/6)+(Y12/2))/Y12)</f>
        <v>0.66666666666666663</v>
      </c>
      <c r="AA12" s="81">
        <f>IF(Y12=0,0,(((X12-U12)/6)+(Y12/2))/Y12)</f>
        <v>0.5</v>
      </c>
      <c r="AB12" s="81">
        <f>IF(Y12=0,0,(((X12-V12)/6)+(Y12/2))/Y12)</f>
        <v>0.61904761904761907</v>
      </c>
      <c r="AC12" s="81">
        <f>IF(OR(X12=0,W12=X12),0,
IF(T12=X12,
IF(AB12&gt;=AA12,0,1)+AB12-AA12,
IF(U12=X12,(1/3)+Z12-AB12,(2/3)+AA12-Z12)
)
)</f>
        <v>0.38095238095238093</v>
      </c>
      <c r="AD12" s="81">
        <f>IF(OR(W12=1,X12=0),0,(X12-W12)/IF(AE12&lt;0.5,X12+W12,2-X12-W12))</f>
        <v>0.38888888888888884</v>
      </c>
      <c r="AE12" s="81">
        <f>(X12+W12)*0.5</f>
        <v>0.64705882352941169</v>
      </c>
    </row>
    <row r="13" spans="1:31" x14ac:dyDescent="0.25">
      <c r="G13" s="79"/>
      <c r="H13" s="79"/>
      <c r="I13" s="79"/>
      <c r="L13" s="87"/>
      <c r="M13" s="87"/>
      <c r="N13" s="87"/>
      <c r="R13" s="85"/>
      <c r="T13" s="88"/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</row>
    <row r="14" spans="1:31" x14ac:dyDescent="0.25">
      <c r="B14" t="s">
        <v>271</v>
      </c>
      <c r="G14" s="79"/>
      <c r="H14" s="79"/>
      <c r="I14" s="79"/>
      <c r="K14" s="80">
        <f>DEGREES(ATAN(O10/P10))+IF(AND(P10&lt;0),180,0)+IF(AND(O10&lt;0,P10&gt;0),360,0)</f>
        <v>152.37336688624572</v>
      </c>
      <c r="L14" s="79">
        <f>AVERAGE(L3:L8)</f>
        <v>0.38888888888888884</v>
      </c>
      <c r="M14" s="79">
        <f>AVERAGE(M3:M8)</f>
        <v>0.64705882352941169</v>
      </c>
      <c r="N14" s="79"/>
    </row>
    <row r="15" spans="1:31" x14ac:dyDescent="0.25">
      <c r="G15" s="79"/>
      <c r="H15" s="79"/>
      <c r="I15" s="79"/>
      <c r="K15" s="89">
        <f>K14+10</f>
        <v>162.37336688624572</v>
      </c>
      <c r="L15" s="87">
        <f>L14*0.9</f>
        <v>0.35</v>
      </c>
      <c r="M15" s="87">
        <f>M14*0.7</f>
        <v>0.45294117647058812</v>
      </c>
      <c r="N15" s="87">
        <v>1</v>
      </c>
      <c r="Q15" s="74"/>
      <c r="R15" s="74">
        <f>AVERAGE(R8,1,1,1)</f>
        <v>0.92875132916377501</v>
      </c>
      <c r="T15" s="75" t="s">
        <v>272</v>
      </c>
      <c r="U15" s="75" t="s">
        <v>273</v>
      </c>
      <c r="V15" s="75" t="s">
        <v>274</v>
      </c>
      <c r="W15" s="75" t="s">
        <v>275</v>
      </c>
      <c r="X15" s="75" t="s">
        <v>0</v>
      </c>
      <c r="Y15" s="75" t="s">
        <v>1</v>
      </c>
      <c r="Z15" s="75" t="s">
        <v>2</v>
      </c>
    </row>
    <row r="16" spans="1:31" x14ac:dyDescent="0.25">
      <c r="A16" t="s">
        <v>276</v>
      </c>
      <c r="B16" s="147" t="str">
        <f>ROUND(G16*255,0)&amp;","&amp;ROUND(H16*255,0)&amp;","&amp;ROUND(I16*255,0)</f>
        <v>75,156,132</v>
      </c>
      <c r="C16" s="90"/>
      <c r="D16" s="91"/>
      <c r="E16" s="92"/>
      <c r="F16" s="78"/>
      <c r="G16" s="79">
        <f t="shared" ref="G16:I28" si="21">X16</f>
        <v>0.29441176470588226</v>
      </c>
      <c r="H16" s="79">
        <f t="shared" si="21"/>
        <v>0.61147058823529399</v>
      </c>
      <c r="I16" s="79">
        <f>Z16</f>
        <v>0.51832592893810214</v>
      </c>
      <c r="J16" s="79"/>
      <c r="K16" s="80">
        <f>IF(K15&lt;&gt;"",K15,K14)</f>
        <v>162.37336688624572</v>
      </c>
      <c r="L16" s="79">
        <f>IF(L15&lt;&gt;"",L15,AVERAGE(L3:L8))</f>
        <v>0.35</v>
      </c>
      <c r="M16" s="79">
        <f>(1-N15)+((IF(M15&lt;&gt;"",M15,AVERAGE(M3:M8)))*N15)</f>
        <v>0.45294117647058812</v>
      </c>
      <c r="N16" s="79"/>
      <c r="Q16" s="74">
        <f t="shared" ref="Q16:Q28" si="22">IF(B16&lt;&gt;"",(COS(RADIANS(K16-30))*0.5+0.5)*(L16^0.5),"")</f>
        <v>9.644421231530137E-2</v>
      </c>
      <c r="R16" s="74">
        <f t="shared" ref="R16:R28" si="23">SUM(G16^2*0.241,H16^2*0.691,I16^2*0.068)^0.5</f>
        <v>0.54545467011591542</v>
      </c>
      <c r="S16" s="74"/>
      <c r="T16" s="81">
        <f t="shared" ref="T16:T28" si="24">L16*(1-ABS((2*M16)-1))</f>
        <v>0.31705882352941167</v>
      </c>
      <c r="U16" s="81">
        <f t="shared" ref="U16:U28" si="25">(M16-(T16*0.5))</f>
        <v>0.29441176470588226</v>
      </c>
      <c r="V16" s="81">
        <f t="shared" ref="V16:V28" si="26">T16*(1-ABS(MOD(K16/60,2)-1))</f>
        <v>0.22391416423221988</v>
      </c>
      <c r="W16" s="81">
        <f t="shared" ref="W16:W28" si="27">IF(K16=0,6,ROUNDUP(K16/60,0))</f>
        <v>3</v>
      </c>
      <c r="X16" s="81">
        <f>U16+IF(OR(W16=1,W16=6),T16)+IF(OR(W16=2,W16=5),V16)</f>
        <v>0.29441176470588226</v>
      </c>
      <c r="Y16" s="81">
        <f>U16+IF(OR(W16=2,W16=3),T16)+IF(OR(W16=1,W16=4),V16)</f>
        <v>0.61147058823529399</v>
      </c>
      <c r="Z16" s="81">
        <f>U16+IF(OR(W16=4,W16=5),T16)+IF(OR(W16=3,W16=6),V16)</f>
        <v>0.51832592893810214</v>
      </c>
    </row>
    <row r="17" spans="1:31" x14ac:dyDescent="0.25">
      <c r="A17">
        <v>30</v>
      </c>
      <c r="B17" s="141" t="str">
        <f>ROUND(G17*255,0)&amp;","&amp;ROUND(H17*255,0)&amp;","&amp;ROUND(I17*255,0)</f>
        <v>75,139,156</v>
      </c>
      <c r="C17" s="90"/>
      <c r="D17" s="91"/>
      <c r="E17" s="92"/>
      <c r="F17" s="78"/>
      <c r="G17" s="79">
        <f t="shared" si="21"/>
        <v>0.29441176470588226</v>
      </c>
      <c r="H17" s="79">
        <f t="shared" si="21"/>
        <v>0.5460858357677798</v>
      </c>
      <c r="I17" s="79">
        <f t="shared" si="21"/>
        <v>0.61147058823529399</v>
      </c>
      <c r="K17" s="80">
        <f t="shared" ref="K17:K28" si="28">MOD(K$16+A17,360)</f>
        <v>192.37336688624572</v>
      </c>
      <c r="L17" s="79">
        <f>L$16</f>
        <v>0.35</v>
      </c>
      <c r="M17" s="79">
        <f>M$16</f>
        <v>0.45294117647058812</v>
      </c>
      <c r="N17" s="79"/>
      <c r="Q17" s="74">
        <f t="shared" si="22"/>
        <v>1.3887993577853345E-2</v>
      </c>
      <c r="R17" s="74">
        <f>SUM(G17^2*0.241,H17^2*0.691,I17^2*0.068)^0.5</f>
        <v>0.50237171957770155</v>
      </c>
      <c r="S17" s="74"/>
      <c r="T17" s="81">
        <f t="shared" si="24"/>
        <v>0.31705882352941167</v>
      </c>
      <c r="U17" s="81">
        <f t="shared" si="25"/>
        <v>0.29441176470588226</v>
      </c>
      <c r="V17" s="81">
        <f t="shared" si="26"/>
        <v>0.2516740710618976</v>
      </c>
      <c r="W17" s="81">
        <f t="shared" si="27"/>
        <v>4</v>
      </c>
      <c r="X17" s="81">
        <f>U17+IF(OR(W17=1,W17=6),T17)+IF(OR(W17=2,W17=5),V17)</f>
        <v>0.29441176470588226</v>
      </c>
      <c r="Y17" s="81">
        <f>U17+IF(OR(W17=2,W17=3),T17)+IF(OR(W17=1,W17=4),V17)</f>
        <v>0.5460858357677798</v>
      </c>
      <c r="Z17" s="81">
        <f>U17+IF(OR(W17=4,W17=5),T17)+IF(OR(W17=3,W17=6),V17)</f>
        <v>0.61147058823529399</v>
      </c>
    </row>
    <row r="18" spans="1:31" x14ac:dyDescent="0.25">
      <c r="A18">
        <v>60</v>
      </c>
      <c r="B18" s="142" t="str">
        <f t="shared" ref="B18:B23" si="29">ROUND(G18*255,0)&amp;","&amp;ROUND(H18*255,0)&amp;","&amp;ROUND(I18*255,0)</f>
        <v>75,99,156</v>
      </c>
      <c r="C18" s="90"/>
      <c r="D18" s="91"/>
      <c r="E18" s="92"/>
      <c r="F18" s="78"/>
      <c r="G18" s="79">
        <f t="shared" si="21"/>
        <v>0.29441176470588226</v>
      </c>
      <c r="H18" s="79">
        <f t="shared" si="21"/>
        <v>0.38755642400307405</v>
      </c>
      <c r="I18" s="79">
        <f t="shared" si="21"/>
        <v>0.61147058823529399</v>
      </c>
      <c r="K18" s="80">
        <f t="shared" si="28"/>
        <v>222.37336688624572</v>
      </c>
      <c r="L18" s="79">
        <f t="shared" ref="L18:M28" si="30">L$16</f>
        <v>0.35</v>
      </c>
      <c r="M18" s="79">
        <f t="shared" si="30"/>
        <v>0.45294117647058812</v>
      </c>
      <c r="N18" s="79"/>
      <c r="Q18" s="74">
        <f t="shared" si="22"/>
        <v>6.870938188712517E-3</v>
      </c>
      <c r="R18" s="74">
        <f t="shared" si="23"/>
        <v>0.38743077018677446</v>
      </c>
      <c r="S18" s="74"/>
      <c r="T18" s="81">
        <f t="shared" si="24"/>
        <v>0.31705882352941167</v>
      </c>
      <c r="U18" s="81">
        <f t="shared" si="25"/>
        <v>0.29441176470588226</v>
      </c>
      <c r="V18" s="81">
        <f t="shared" si="26"/>
        <v>9.3144659297191776E-2</v>
      </c>
      <c r="W18" s="81">
        <f t="shared" si="27"/>
        <v>4</v>
      </c>
      <c r="X18" s="81">
        <f t="shared" ref="X18:X23" si="31">U18+IF(OR(W18=1,W18=6),T18)+IF(OR(W18=2,W18=5),V18)</f>
        <v>0.29441176470588226</v>
      </c>
      <c r="Y18" s="81">
        <f t="shared" ref="Y18:Y23" si="32">U18+IF(OR(W18=2,W18=3),T18)+IF(OR(W18=1,W18=4),V18)</f>
        <v>0.38755642400307405</v>
      </c>
      <c r="Z18" s="81">
        <f t="shared" ref="Z18:Z23" si="33">U18+IF(OR(W18=4,W18=5),T18)+IF(OR(W18=3,W18=6),V18)</f>
        <v>0.61147058823529399</v>
      </c>
    </row>
    <row r="19" spans="1:31" x14ac:dyDescent="0.25">
      <c r="A19">
        <v>90</v>
      </c>
      <c r="B19" s="143" t="str">
        <f t="shared" si="29"/>
        <v>92,75,156</v>
      </c>
      <c r="C19" s="90"/>
      <c r="D19" s="91"/>
      <c r="E19" s="92"/>
      <c r="F19" s="78"/>
      <c r="G19" s="79">
        <f t="shared" si="21"/>
        <v>0.35979651717339645</v>
      </c>
      <c r="H19" s="79">
        <f t="shared" si="21"/>
        <v>0.29441176470588226</v>
      </c>
      <c r="I19" s="79">
        <f t="shared" si="21"/>
        <v>0.61147058823529399</v>
      </c>
      <c r="K19" s="80">
        <f t="shared" si="28"/>
        <v>252.37336688624572</v>
      </c>
      <c r="L19" s="79">
        <f t="shared" si="30"/>
        <v>0.35</v>
      </c>
      <c r="M19" s="79">
        <f t="shared" si="30"/>
        <v>0.45294117647058812</v>
      </c>
      <c r="N19" s="79"/>
      <c r="Q19" s="74">
        <f t="shared" si="22"/>
        <v>7.7273260472643712E-2</v>
      </c>
      <c r="R19" s="74">
        <f t="shared" si="23"/>
        <v>0.34134725009981587</v>
      </c>
      <c r="S19" s="74"/>
      <c r="T19" s="81">
        <f t="shared" si="24"/>
        <v>0.31705882352941167</v>
      </c>
      <c r="U19" s="81">
        <f t="shared" si="25"/>
        <v>0.29441176470588226</v>
      </c>
      <c r="V19" s="81">
        <f t="shared" si="26"/>
        <v>6.5384752467514198E-2</v>
      </c>
      <c r="W19" s="81">
        <f t="shared" si="27"/>
        <v>5</v>
      </c>
      <c r="X19" s="81">
        <f t="shared" si="31"/>
        <v>0.35979651717339645</v>
      </c>
      <c r="Y19" s="81">
        <f t="shared" si="32"/>
        <v>0.29441176470588226</v>
      </c>
      <c r="Z19" s="81">
        <f t="shared" si="33"/>
        <v>0.61147058823529399</v>
      </c>
    </row>
    <row r="20" spans="1:31" x14ac:dyDescent="0.25">
      <c r="A20">
        <v>120</v>
      </c>
      <c r="B20" s="93" t="str">
        <f t="shared" si="29"/>
        <v>132,75,156</v>
      </c>
      <c r="C20" s="90"/>
      <c r="D20" s="91"/>
      <c r="E20" s="92"/>
      <c r="F20" s="78"/>
      <c r="G20" s="79">
        <f t="shared" si="21"/>
        <v>0.51832592893810236</v>
      </c>
      <c r="H20" s="79">
        <f t="shared" si="21"/>
        <v>0.29441176470588226</v>
      </c>
      <c r="I20" s="79">
        <f t="shared" si="21"/>
        <v>0.61147058823529399</v>
      </c>
      <c r="K20" s="80">
        <f t="shared" si="28"/>
        <v>282.37336688624572</v>
      </c>
      <c r="L20" s="79">
        <f t="shared" si="30"/>
        <v>0.35</v>
      </c>
      <c r="M20" s="79">
        <f t="shared" si="30"/>
        <v>0.45294117647058812</v>
      </c>
      <c r="N20" s="79"/>
      <c r="Q20" s="74">
        <f t="shared" si="22"/>
        <v>0.20623071502839199</v>
      </c>
      <c r="R20" s="74">
        <f t="shared" si="23"/>
        <v>0.38738498905741231</v>
      </c>
      <c r="S20" s="74"/>
      <c r="T20" s="81">
        <f t="shared" si="24"/>
        <v>0.31705882352941167</v>
      </c>
      <c r="U20" s="81">
        <f t="shared" si="25"/>
        <v>0.29441176470588226</v>
      </c>
      <c r="V20" s="81">
        <f t="shared" si="26"/>
        <v>0.22391416423222005</v>
      </c>
      <c r="W20" s="81">
        <f t="shared" si="27"/>
        <v>5</v>
      </c>
      <c r="X20" s="81">
        <f t="shared" si="31"/>
        <v>0.51832592893810236</v>
      </c>
      <c r="Y20" s="81">
        <f t="shared" si="32"/>
        <v>0.29441176470588226</v>
      </c>
      <c r="Z20" s="81">
        <f t="shared" si="33"/>
        <v>0.61147058823529399</v>
      </c>
    </row>
    <row r="21" spans="1:31" x14ac:dyDescent="0.25">
      <c r="A21">
        <v>150</v>
      </c>
      <c r="B21" s="94" t="str">
        <f>ROUND(G21*255,0)&amp;","&amp;ROUND(H21*255,0)&amp;","&amp;ROUND(I21*255,0)</f>
        <v>156,75,139</v>
      </c>
      <c r="C21" s="90"/>
      <c r="D21" s="91"/>
      <c r="E21" s="92">
        <f>0.444/1.4</f>
        <v>0.31714285714285717</v>
      </c>
      <c r="F21" s="78"/>
      <c r="G21" s="79">
        <f>X21</f>
        <v>0.61147058823529399</v>
      </c>
      <c r="H21" s="79">
        <f>Y21</f>
        <v>0.29441176470588226</v>
      </c>
      <c r="I21" s="79">
        <f>Z21</f>
        <v>0.5460858357677798</v>
      </c>
      <c r="K21" s="80">
        <f t="shared" si="28"/>
        <v>312.37336688624572</v>
      </c>
      <c r="L21" s="79">
        <f t="shared" si="30"/>
        <v>0.35</v>
      </c>
      <c r="M21" s="79">
        <f t="shared" si="30"/>
        <v>0.45294117647058812</v>
      </c>
      <c r="N21" s="79"/>
      <c r="Q21" s="74">
        <f t="shared" si="22"/>
        <v>0.35918925604977103</v>
      </c>
      <c r="R21" s="74">
        <f t="shared" si="23"/>
        <v>0.41265235043772758</v>
      </c>
      <c r="S21" s="74"/>
      <c r="T21" s="81">
        <f t="shared" si="24"/>
        <v>0.31705882352941167</v>
      </c>
      <c r="U21" s="81">
        <f t="shared" si="25"/>
        <v>0.29441176470588226</v>
      </c>
      <c r="V21" s="81">
        <f t="shared" si="26"/>
        <v>0.25167407106189749</v>
      </c>
      <c r="W21" s="81">
        <f t="shared" si="27"/>
        <v>6</v>
      </c>
      <c r="X21" s="81">
        <f>U21+IF(OR(W21=1,W21=6),T21)+IF(OR(W21=2,W21=5),V21)</f>
        <v>0.61147058823529399</v>
      </c>
      <c r="Y21" s="81">
        <f>U21+IF(OR(W21=2,W21=3),T21)+IF(OR(W21=1,W21=4),V21)</f>
        <v>0.29441176470588226</v>
      </c>
      <c r="Z21" s="81">
        <f>U21+IF(OR(W21=4,W21=5),T21)+IF(OR(W21=3,W21=6),V21)</f>
        <v>0.5460858357677798</v>
      </c>
    </row>
    <row r="22" spans="1:31" x14ac:dyDescent="0.25">
      <c r="A22">
        <v>180</v>
      </c>
      <c r="B22" s="95" t="str">
        <f t="shared" si="29"/>
        <v>156,75,99</v>
      </c>
      <c r="C22" s="90"/>
      <c r="D22" s="91"/>
      <c r="E22" s="92">
        <f>1.5/1.3</f>
        <v>1.1538461538461537</v>
      </c>
      <c r="F22" s="78"/>
      <c r="G22" s="79">
        <f t="shared" si="21"/>
        <v>0.61147058823529399</v>
      </c>
      <c r="H22" s="79">
        <f t="shared" si="21"/>
        <v>0.29441176470588226</v>
      </c>
      <c r="I22" s="79">
        <f t="shared" si="21"/>
        <v>0.38755642400307388</v>
      </c>
      <c r="J22" s="96"/>
      <c r="K22" s="80">
        <f t="shared" si="28"/>
        <v>342.37336688624572</v>
      </c>
      <c r="L22" s="79">
        <f t="shared" si="30"/>
        <v>0.35</v>
      </c>
      <c r="M22" s="79">
        <f t="shared" si="30"/>
        <v>0.45294117647058812</v>
      </c>
      <c r="N22" s="79"/>
      <c r="Q22" s="74">
        <f t="shared" si="22"/>
        <v>0.49516376599466017</v>
      </c>
      <c r="R22" s="74">
        <f t="shared" si="23"/>
        <v>0.40027153129026216</v>
      </c>
      <c r="S22" s="74"/>
      <c r="T22" s="81">
        <f t="shared" si="24"/>
        <v>0.31705882352941167</v>
      </c>
      <c r="U22" s="81">
        <f t="shared" si="25"/>
        <v>0.29441176470588226</v>
      </c>
      <c r="V22" s="81">
        <f t="shared" si="26"/>
        <v>9.3144659297191637E-2</v>
      </c>
      <c r="W22" s="81">
        <f t="shared" si="27"/>
        <v>6</v>
      </c>
      <c r="X22" s="81">
        <f t="shared" si="31"/>
        <v>0.61147058823529399</v>
      </c>
      <c r="Y22" s="81">
        <f t="shared" si="32"/>
        <v>0.29441176470588226</v>
      </c>
      <c r="Z22" s="81">
        <f t="shared" si="33"/>
        <v>0.38755642400307388</v>
      </c>
    </row>
    <row r="23" spans="1:31" x14ac:dyDescent="0.25">
      <c r="A23">
        <v>210</v>
      </c>
      <c r="B23" s="97" t="str">
        <f t="shared" si="29"/>
        <v>156,92,75</v>
      </c>
      <c r="C23" s="90"/>
      <c r="D23" s="91"/>
      <c r="E23" s="92"/>
      <c r="F23" s="78"/>
      <c r="G23" s="79">
        <f t="shared" si="21"/>
        <v>0.61147058823529399</v>
      </c>
      <c r="H23" s="79">
        <f t="shared" si="21"/>
        <v>0.35979651717339639</v>
      </c>
      <c r="I23" s="79">
        <f t="shared" si="21"/>
        <v>0.29441176470588226</v>
      </c>
      <c r="J23" s="96"/>
      <c r="K23" s="80">
        <f t="shared" si="28"/>
        <v>12.373366886245719</v>
      </c>
      <c r="L23" s="79">
        <f t="shared" si="30"/>
        <v>0.35</v>
      </c>
      <c r="M23" s="79">
        <f t="shared" si="30"/>
        <v>0.45294117647058812</v>
      </c>
      <c r="N23" s="79"/>
      <c r="Q23" s="74">
        <f t="shared" si="22"/>
        <v>0.57771998473210828</v>
      </c>
      <c r="R23" s="74">
        <f t="shared" si="23"/>
        <v>0.43064546777049428</v>
      </c>
      <c r="S23" s="74"/>
      <c r="T23" s="81">
        <f t="shared" si="24"/>
        <v>0.31705882352941167</v>
      </c>
      <c r="U23" s="81">
        <f t="shared" si="25"/>
        <v>0.29441176470588226</v>
      </c>
      <c r="V23" s="81">
        <f t="shared" si="26"/>
        <v>6.5384752467514129E-2</v>
      </c>
      <c r="W23" s="81">
        <f t="shared" si="27"/>
        <v>1</v>
      </c>
      <c r="X23" s="81">
        <f t="shared" si="31"/>
        <v>0.61147058823529399</v>
      </c>
      <c r="Y23" s="81">
        <f t="shared" si="32"/>
        <v>0.35979651717339639</v>
      </c>
      <c r="Z23" s="81">
        <f t="shared" si="33"/>
        <v>0.29441176470588226</v>
      </c>
    </row>
    <row r="24" spans="1:31" x14ac:dyDescent="0.25">
      <c r="A24">
        <v>240</v>
      </c>
      <c r="B24" s="98" t="str">
        <f>ROUND(G24*255,0)&amp;","&amp;ROUND(H24*255,0)&amp;","&amp;ROUND(I24*255,0)</f>
        <v>156,132,75</v>
      </c>
      <c r="C24" s="90"/>
      <c r="D24" s="91"/>
      <c r="E24" s="92"/>
      <c r="F24" s="78"/>
      <c r="G24" s="79">
        <f t="shared" si="21"/>
        <v>0.61147058823529399</v>
      </c>
      <c r="H24" s="79">
        <f t="shared" si="21"/>
        <v>0.51832592893810225</v>
      </c>
      <c r="I24" s="79">
        <f t="shared" si="21"/>
        <v>0.29441176470588226</v>
      </c>
      <c r="J24" s="96"/>
      <c r="K24" s="80">
        <f t="shared" si="28"/>
        <v>42.373366886245719</v>
      </c>
      <c r="L24" s="79">
        <f t="shared" si="30"/>
        <v>0.35</v>
      </c>
      <c r="M24" s="79">
        <f t="shared" si="30"/>
        <v>0.45294117647058812</v>
      </c>
      <c r="N24" s="79"/>
      <c r="Q24" s="74">
        <f t="shared" si="22"/>
        <v>0.58473704012124905</v>
      </c>
      <c r="R24" s="74">
        <f t="shared" si="23"/>
        <v>0.53070557674224716</v>
      </c>
      <c r="S24" s="74"/>
      <c r="T24" s="81">
        <f t="shared" si="24"/>
        <v>0.31705882352941167</v>
      </c>
      <c r="U24" s="81">
        <f t="shared" si="25"/>
        <v>0.29441176470588226</v>
      </c>
      <c r="V24" s="81">
        <f t="shared" si="26"/>
        <v>0.22391416423221996</v>
      </c>
      <c r="W24" s="81">
        <f t="shared" si="27"/>
        <v>1</v>
      </c>
      <c r="X24" s="81">
        <f>U24+IF(OR(W24=1,W24=6),T24)+IF(OR(W24=2,W24=5),V24)</f>
        <v>0.61147058823529399</v>
      </c>
      <c r="Y24" s="81">
        <f>U24+IF(OR(W24=2,W24=3),T24)+IF(OR(W24=1,W24=4),V24)</f>
        <v>0.51832592893810225</v>
      </c>
      <c r="Z24" s="81">
        <f>U24+IF(OR(W24=4,W24=5),T24)+IF(OR(W24=3,W24=6),V24)</f>
        <v>0.29441176470588226</v>
      </c>
    </row>
    <row r="25" spans="1:31" x14ac:dyDescent="0.25">
      <c r="A25">
        <v>270</v>
      </c>
      <c r="B25" s="99" t="str">
        <f>ROUND(G25*255,0)&amp;","&amp;ROUND(H25*255,0)&amp;","&amp;ROUND(I25*255,0)</f>
        <v>139,156,75</v>
      </c>
      <c r="C25" s="90"/>
      <c r="D25" s="91"/>
      <c r="E25" s="92"/>
      <c r="F25" s="78"/>
      <c r="G25" s="79">
        <f t="shared" si="21"/>
        <v>0.5460858357677798</v>
      </c>
      <c r="H25" s="79">
        <f t="shared" si="21"/>
        <v>0.61147058823529399</v>
      </c>
      <c r="I25" s="79">
        <f t="shared" si="21"/>
        <v>0.29441176470588226</v>
      </c>
      <c r="J25" s="96"/>
      <c r="K25" s="80">
        <f t="shared" si="28"/>
        <v>72.373366886245719</v>
      </c>
      <c r="L25" s="79">
        <f t="shared" si="30"/>
        <v>0.35</v>
      </c>
      <c r="M25" s="79">
        <f t="shared" si="30"/>
        <v>0.45294117647058812</v>
      </c>
      <c r="N25" s="79"/>
      <c r="Q25" s="74">
        <f t="shared" si="22"/>
        <v>0.51433471783731788</v>
      </c>
      <c r="R25" s="74">
        <f t="shared" si="23"/>
        <v>0.57976288303668144</v>
      </c>
      <c r="S25" s="74"/>
      <c r="T25" s="81">
        <f t="shared" si="24"/>
        <v>0.31705882352941167</v>
      </c>
      <c r="U25" s="81">
        <f t="shared" si="25"/>
        <v>0.29441176470588226</v>
      </c>
      <c r="V25" s="81">
        <f t="shared" si="26"/>
        <v>0.25167407106189754</v>
      </c>
      <c r="W25" s="81">
        <f t="shared" si="27"/>
        <v>2</v>
      </c>
      <c r="X25" s="81">
        <f>U25+IF(OR(W25=1,W25=6),T25)+IF(OR(W25=2,W25=5),V25)</f>
        <v>0.5460858357677798</v>
      </c>
      <c r="Y25" s="81">
        <f>U25+IF(OR(W25=2,W25=3),T25)+IF(OR(W25=1,W25=4),V25)</f>
        <v>0.61147058823529399</v>
      </c>
      <c r="Z25" s="81">
        <f>U25+IF(OR(W25=4,W25=5),T25)+IF(OR(W25=3,W25=6),V25)</f>
        <v>0.29441176470588226</v>
      </c>
    </row>
    <row r="26" spans="1:31" x14ac:dyDescent="0.25">
      <c r="A26">
        <v>300</v>
      </c>
      <c r="B26" s="144" t="str">
        <f>ROUND(G26*255,0)&amp;","&amp;ROUND(H26*255,0)&amp;","&amp;ROUND(I26*255,0)</f>
        <v>99,156,75</v>
      </c>
      <c r="C26" s="90"/>
      <c r="D26" s="91"/>
      <c r="E26" s="92"/>
      <c r="F26" s="78"/>
      <c r="G26" s="79">
        <f t="shared" si="21"/>
        <v>0.387556424003074</v>
      </c>
      <c r="H26" s="79">
        <f t="shared" si="21"/>
        <v>0.61147058823529399</v>
      </c>
      <c r="I26" s="79">
        <f t="shared" si="21"/>
        <v>0.29441176470588226</v>
      </c>
      <c r="J26" s="96"/>
      <c r="K26" s="80">
        <f t="shared" si="28"/>
        <v>102.37336688624572</v>
      </c>
      <c r="L26" s="79">
        <f t="shared" si="30"/>
        <v>0.35</v>
      </c>
      <c r="M26" s="79">
        <f t="shared" si="30"/>
        <v>0.45294117647058812</v>
      </c>
      <c r="N26" s="79"/>
      <c r="Q26" s="74">
        <f t="shared" si="22"/>
        <v>0.38537726328156963</v>
      </c>
      <c r="R26" s="74">
        <f t="shared" si="23"/>
        <v>0.54813743606063803</v>
      </c>
      <c r="S26" s="74"/>
      <c r="T26" s="81">
        <f t="shared" si="24"/>
        <v>0.31705882352941167</v>
      </c>
      <c r="U26" s="81">
        <f t="shared" si="25"/>
        <v>0.29441176470588226</v>
      </c>
      <c r="V26" s="81">
        <f t="shared" si="26"/>
        <v>9.3144659297191706E-2</v>
      </c>
      <c r="W26" s="81">
        <f t="shared" si="27"/>
        <v>2</v>
      </c>
      <c r="X26" s="81">
        <f>U26+IF(OR(W26=1,W26=6),T26)+IF(OR(W26=2,W26=5),V26)</f>
        <v>0.387556424003074</v>
      </c>
      <c r="Y26" s="81">
        <f>U26+IF(OR(W26=2,W26=3),T26)+IF(OR(W26=1,W26=4),V26)</f>
        <v>0.61147058823529399</v>
      </c>
      <c r="Z26" s="81">
        <f>U26+IF(OR(W26=4,W26=5),T26)+IF(OR(W26=3,W26=6),V26)</f>
        <v>0.29441176470588226</v>
      </c>
    </row>
    <row r="27" spans="1:31" x14ac:dyDescent="0.25">
      <c r="A27">
        <v>330</v>
      </c>
      <c r="B27" s="145" t="str">
        <f>ROUND(G27*255,0)&amp;","&amp;ROUND(H27*255,0)&amp;","&amp;ROUND(I27*255,0)</f>
        <v>75,156,92</v>
      </c>
      <c r="C27" s="90"/>
      <c r="D27" s="91"/>
      <c r="E27" s="92"/>
      <c r="F27" s="78"/>
      <c r="G27" s="79">
        <f t="shared" si="21"/>
        <v>0.29441176470588226</v>
      </c>
      <c r="H27" s="79">
        <f t="shared" si="21"/>
        <v>0.61147058823529399</v>
      </c>
      <c r="I27" s="79">
        <f t="shared" si="21"/>
        <v>0.35979651717339634</v>
      </c>
      <c r="J27" s="96"/>
      <c r="K27" s="80">
        <f t="shared" si="28"/>
        <v>132.37336688624572</v>
      </c>
      <c r="L27" s="79">
        <f t="shared" si="30"/>
        <v>0.35</v>
      </c>
      <c r="M27" s="79">
        <f t="shared" si="30"/>
        <v>0.45294117647058812</v>
      </c>
      <c r="N27" s="79"/>
      <c r="Q27" s="74">
        <f t="shared" si="22"/>
        <v>0.23241872226019039</v>
      </c>
      <c r="R27" s="74">
        <f t="shared" si="23"/>
        <v>0.53670721737478078</v>
      </c>
      <c r="S27" s="74"/>
      <c r="T27" s="81">
        <f t="shared" si="24"/>
        <v>0.31705882352941167</v>
      </c>
      <c r="U27" s="81">
        <f t="shared" si="25"/>
        <v>0.29441176470588226</v>
      </c>
      <c r="V27" s="81">
        <f t="shared" si="26"/>
        <v>6.538475246751406E-2</v>
      </c>
      <c r="W27" s="81">
        <f t="shared" si="27"/>
        <v>3</v>
      </c>
      <c r="X27" s="81">
        <f>U27+IF(OR(W27=1,W27=6),T27)+IF(OR(W27=2,W27=5),V27)</f>
        <v>0.29441176470588226</v>
      </c>
      <c r="Y27" s="81">
        <f>U27+IF(OR(W27=2,W27=3),T27)+IF(OR(W27=1,W27=4),V27)</f>
        <v>0.61147058823529399</v>
      </c>
      <c r="Z27" s="81">
        <f>U27+IF(OR(W27=4,W27=5),T27)+IF(OR(W27=3,W27=6),V27)</f>
        <v>0.35979651717339634</v>
      </c>
    </row>
    <row r="28" spans="1:31" x14ac:dyDescent="0.25">
      <c r="A28">
        <v>45</v>
      </c>
      <c r="B28" s="100" t="str">
        <f>ROUND(G28*255,0)&amp;","&amp;ROUND(H28*255,0)&amp;","&amp;ROUND(I28*255,0)</f>
        <v>75,119,156</v>
      </c>
      <c r="C28" s="90"/>
      <c r="D28" s="91"/>
      <c r="E28" s="92"/>
      <c r="F28" s="78"/>
      <c r="G28" s="79">
        <f t="shared" si="21"/>
        <v>0.29441176470588226</v>
      </c>
      <c r="H28" s="79">
        <f t="shared" si="21"/>
        <v>0.46682112988542696</v>
      </c>
      <c r="I28" s="79">
        <f t="shared" si="21"/>
        <v>0.61147058823529399</v>
      </c>
      <c r="J28" s="96"/>
      <c r="K28" s="80">
        <f t="shared" si="28"/>
        <v>207.37336688624572</v>
      </c>
      <c r="L28" s="79">
        <f t="shared" si="30"/>
        <v>0.35</v>
      </c>
      <c r="M28" s="79">
        <f t="shared" si="30"/>
        <v>0.45294117647058812</v>
      </c>
      <c r="N28" s="79"/>
      <c r="Q28" s="74">
        <f t="shared" si="22"/>
        <v>3.1077890688855942E-4</v>
      </c>
      <c r="R28" s="74">
        <f t="shared" si="23"/>
        <v>0.44373245732405409</v>
      </c>
      <c r="S28" s="74"/>
      <c r="T28" s="81">
        <f t="shared" si="24"/>
        <v>0.31705882352941167</v>
      </c>
      <c r="U28" s="81">
        <f t="shared" si="25"/>
        <v>0.29441176470588226</v>
      </c>
      <c r="V28" s="81">
        <f t="shared" si="26"/>
        <v>0.17240936517954469</v>
      </c>
      <c r="W28" s="81">
        <f t="shared" si="27"/>
        <v>4</v>
      </c>
      <c r="X28" s="81">
        <f>U28+IF(OR(W28=1,W28=6),T28)+IF(OR(W28=2,W28=5),V28)</f>
        <v>0.29441176470588226</v>
      </c>
      <c r="Y28" s="81">
        <f>U28+IF(OR(W28=2,W28=3),T28)+IF(OR(W28=1,W28=4),V28)</f>
        <v>0.46682112988542696</v>
      </c>
      <c r="Z28" s="81">
        <f>U28+IF(OR(W28=4,W28=5),T28)+IF(OR(W28=3,W28=6),V28)</f>
        <v>0.61147058823529399</v>
      </c>
    </row>
    <row r="29" spans="1:31" x14ac:dyDescent="0.25">
      <c r="A29" s="96"/>
      <c r="B29" s="96"/>
      <c r="C29" s="96"/>
      <c r="D29" s="96"/>
      <c r="E29" s="96"/>
      <c r="F29" s="96"/>
      <c r="G29" s="101"/>
      <c r="H29" s="96"/>
      <c r="I29" s="96"/>
      <c r="J29" s="96"/>
      <c r="L29" s="96"/>
      <c r="M29" s="96"/>
      <c r="N29" s="96"/>
      <c r="Q29" s="96"/>
      <c r="R29" s="96"/>
      <c r="S29" s="96"/>
      <c r="T29" s="96"/>
      <c r="U29" s="96"/>
      <c r="V29" s="96"/>
      <c r="W29" s="96"/>
      <c r="X29" s="96"/>
    </row>
    <row r="30" spans="1:31" x14ac:dyDescent="0.25">
      <c r="A30" s="96" t="s">
        <v>277</v>
      </c>
      <c r="B30" s="102" t="str">
        <f>ROUND(G30*255,0)&amp;","&amp;ROUND(H30*255,0)&amp;","&amp;ROUND(I30*255,0)</f>
        <v>103,178,141</v>
      </c>
      <c r="C30" s="96"/>
      <c r="D30" s="96"/>
      <c r="E30" s="96"/>
      <c r="F30" s="96"/>
      <c r="G30" s="79">
        <f>AVERAGE(G12,G16)</f>
        <v>0.40210784313725484</v>
      </c>
      <c r="H30" s="79">
        <f>AVERAGE(H12,H16)</f>
        <v>0.69789215686274497</v>
      </c>
      <c r="I30" s="79">
        <f>AVERAGE(I12,I16)</f>
        <v>0.55328061152787456</v>
      </c>
      <c r="J30" s="96"/>
      <c r="K30" s="80">
        <f>AC30*360</f>
        <v>150.66547373386123</v>
      </c>
      <c r="L30" s="79">
        <f>IF(B30&lt;&gt;"",AD30,"")</f>
        <v>0.32864923747276675</v>
      </c>
      <c r="M30" s="79">
        <f>IF(B30&lt;&gt;"",AE30,"")</f>
        <v>0.54999999999999993</v>
      </c>
      <c r="N30" s="79"/>
      <c r="O30" s="80">
        <f>IF(B30&lt;&gt;"",SIN(RADIANS(K30)),"")</f>
        <v>0.48990786921100832</v>
      </c>
      <c r="P30" s="80">
        <f>IF(B30&lt;&gt;"",IF(B30&lt;&gt;"",COS(RADIANS(K30)),0),"")</f>
        <v>-0.87177421370738517</v>
      </c>
      <c r="T30" s="81">
        <f>G30</f>
        <v>0.40210784313725484</v>
      </c>
      <c r="U30" s="81">
        <f>H30</f>
        <v>0.69789215686274497</v>
      </c>
      <c r="V30" s="81">
        <f>I30</f>
        <v>0.55328061152787456</v>
      </c>
      <c r="W30" s="81">
        <f>MIN(T30:V30)</f>
        <v>0.40210784313725484</v>
      </c>
      <c r="X30" s="81">
        <f>MAX(T30:V30)</f>
        <v>0.69789215686274497</v>
      </c>
      <c r="Y30" s="81">
        <f>X30-W30</f>
        <v>0.29578431372549013</v>
      </c>
      <c r="Z30" s="81">
        <f>IF(Y30=0,0,(((X30-T30)/6)+(Y30/2))/Y30)</f>
        <v>0.66666666666666663</v>
      </c>
      <c r="AA30" s="81">
        <f>IF(Y30=0,0,(((X30-U30)/6)+(Y30/2))/Y30)</f>
        <v>0.5</v>
      </c>
      <c r="AB30" s="81">
        <f>IF(Y30=0,0,(((X30-V30)/6)+(Y30/2))/Y30)</f>
        <v>0.58148479518371876</v>
      </c>
      <c r="AC30" s="81">
        <f>IF(OR(X30=0,W30=X30),0,
IF(T30=X30,
IF(AB30&gt;=AA30,0,1)+AB30-AA30,
IF(U30=X30,(1/3)+Z30-AB30,(2/3)+AA30-Z30)
)
)</f>
        <v>0.41851520481628124</v>
      </c>
      <c r="AD30" s="81">
        <f>IF(OR(W30=1,X30=0),0,(X30-W30)/IF(AE30&lt;0.5,X30+W30,2-X30-W30))</f>
        <v>0.32864923747276675</v>
      </c>
      <c r="AE30" s="81">
        <f>(X30+W30)*0.5</f>
        <v>0.54999999999999993</v>
      </c>
    </row>
    <row r="31" spans="1:31" x14ac:dyDescent="0.25">
      <c r="A31" s="96"/>
      <c r="K31"/>
      <c r="M31" s="79"/>
      <c r="N31" s="79"/>
      <c r="O31"/>
      <c r="P31"/>
      <c r="R31" s="96">
        <f>M14/((1-R16)*20)</f>
        <v>7.1176490108744578E-2</v>
      </c>
      <c r="U31" s="96"/>
      <c r="V31" s="96"/>
      <c r="W31" s="96"/>
      <c r="X31" s="96"/>
    </row>
    <row r="32" spans="1:31" x14ac:dyDescent="0.25">
      <c r="A32" s="96"/>
      <c r="K32"/>
      <c r="O32"/>
      <c r="P32"/>
      <c r="U32" s="96"/>
      <c r="V32" s="96"/>
      <c r="W32" s="96"/>
      <c r="X32" s="96"/>
    </row>
    <row r="33" spans="1:24" x14ac:dyDescent="0.25">
      <c r="A33" s="96"/>
      <c r="K33"/>
      <c r="O33"/>
      <c r="P33"/>
      <c r="U33" s="96"/>
      <c r="V33" s="103"/>
      <c r="W33" s="103"/>
      <c r="X33" s="104"/>
    </row>
    <row r="34" spans="1:24" x14ac:dyDescent="0.25">
      <c r="A34" s="96"/>
      <c r="K34"/>
      <c r="O34"/>
      <c r="P34"/>
      <c r="U34" s="96"/>
      <c r="V34" s="103"/>
      <c r="W34" s="103"/>
      <c r="X34" s="104"/>
    </row>
    <row r="35" spans="1:24" x14ac:dyDescent="0.25">
      <c r="A35" s="96"/>
      <c r="D35" s="105"/>
      <c r="E35" s="106" t="s">
        <v>278</v>
      </c>
      <c r="G35" s="105"/>
      <c r="H35" s="106" t="s">
        <v>279</v>
      </c>
      <c r="K35"/>
      <c r="M35" t="s">
        <v>269</v>
      </c>
      <c r="O35">
        <f>54/6</f>
        <v>9</v>
      </c>
      <c r="P35"/>
      <c r="U35" s="96"/>
      <c r="V35" s="103"/>
      <c r="W35" s="103"/>
      <c r="X35" s="104"/>
    </row>
    <row r="36" spans="1:24" x14ac:dyDescent="0.25">
      <c r="A36" s="96"/>
      <c r="D36" s="107">
        <v>119</v>
      </c>
      <c r="E36" s="108" t="str">
        <f>DEC2HEX(D36,2)</f>
        <v>77</v>
      </c>
      <c r="G36" s="109">
        <f>HEX2DEC(H36)</f>
        <v>238</v>
      </c>
      <c r="H36" s="108" t="str">
        <f>MID(H39,2,2)</f>
        <v>ee</v>
      </c>
      <c r="K36"/>
      <c r="M36" t="s">
        <v>280</v>
      </c>
      <c r="O36">
        <f>180/6</f>
        <v>30</v>
      </c>
      <c r="P36"/>
      <c r="U36" s="96"/>
      <c r="V36" s="103"/>
      <c r="W36" s="103"/>
      <c r="X36" s="104"/>
    </row>
    <row r="37" spans="1:24" x14ac:dyDescent="0.25">
      <c r="A37" s="96"/>
      <c r="D37" s="107">
        <v>77</v>
      </c>
      <c r="E37" s="108" t="str">
        <f>DEC2HEX(D37,2)</f>
        <v>4D</v>
      </c>
      <c r="G37" s="109">
        <f>HEX2DEC(H37)</f>
        <v>238</v>
      </c>
      <c r="H37" s="108" t="str">
        <f>MID(H39,4,2)</f>
        <v>ee</v>
      </c>
      <c r="K37"/>
      <c r="M37" t="s">
        <v>281</v>
      </c>
      <c r="O37"/>
      <c r="P37"/>
      <c r="U37" s="96"/>
      <c r="V37" s="103"/>
      <c r="W37" s="103"/>
      <c r="X37" s="104"/>
    </row>
    <row r="38" spans="1:24" x14ac:dyDescent="0.25">
      <c r="A38" s="96"/>
      <c r="D38" s="107">
        <v>71</v>
      </c>
      <c r="E38" s="108" t="str">
        <f>DEC2HEX(D38,2)</f>
        <v>47</v>
      </c>
      <c r="G38" s="109">
        <f>HEX2DEC(H38)</f>
        <v>238</v>
      </c>
      <c r="H38" s="108" t="str">
        <f>MID(H39,6,2)</f>
        <v>ee</v>
      </c>
      <c r="K38"/>
      <c r="O38"/>
      <c r="P38"/>
      <c r="U38" s="96"/>
      <c r="V38" s="103"/>
      <c r="W38" s="103"/>
      <c r="X38" s="104"/>
    </row>
    <row r="39" spans="1:24" x14ac:dyDescent="0.25">
      <c r="A39" s="96"/>
      <c r="D39" s="110"/>
      <c r="E39" s="111" t="str">
        <f>E36&amp;E37&amp;E38</f>
        <v>774D47</v>
      </c>
      <c r="G39" s="110"/>
      <c r="H39" s="107" t="s">
        <v>282</v>
      </c>
      <c r="K39"/>
      <c r="O39">
        <f>14*4/3</f>
        <v>18.666666666666668</v>
      </c>
      <c r="P39"/>
      <c r="U39" s="96"/>
      <c r="V39" s="103"/>
      <c r="W39" s="103"/>
      <c r="X39" s="104"/>
    </row>
    <row r="40" spans="1:24" x14ac:dyDescent="0.25">
      <c r="K40"/>
      <c r="O40"/>
      <c r="P40"/>
      <c r="V40" s="103"/>
      <c r="W40" s="103"/>
      <c r="X40" s="104"/>
    </row>
    <row r="41" spans="1:24" x14ac:dyDescent="0.25">
      <c r="K41"/>
      <c r="O41"/>
      <c r="P41"/>
      <c r="V41" s="103"/>
      <c r="W41" s="103"/>
      <c r="X41" s="104"/>
    </row>
    <row r="42" spans="1:24" x14ac:dyDescent="0.25">
      <c r="K42"/>
      <c r="O42"/>
      <c r="P42"/>
      <c r="V42" s="103"/>
      <c r="W42" s="103"/>
      <c r="X42" s="104"/>
    </row>
    <row r="43" spans="1:24" x14ac:dyDescent="0.25">
      <c r="K43"/>
      <c r="O43"/>
      <c r="P43"/>
      <c r="V43" s="103"/>
      <c r="W43" s="103"/>
      <c r="X43" s="104"/>
    </row>
    <row r="44" spans="1:24" x14ac:dyDescent="0.25">
      <c r="K44"/>
      <c r="O44"/>
      <c r="P44"/>
      <c r="V44" s="103"/>
      <c r="W44" s="103"/>
      <c r="X44" s="104"/>
    </row>
    <row r="45" spans="1:24" x14ac:dyDescent="0.25">
      <c r="K45"/>
      <c r="O45"/>
      <c r="P45"/>
      <c r="V45" s="103"/>
      <c r="W45" s="103"/>
      <c r="X45" s="104"/>
    </row>
    <row r="46" spans="1:24" x14ac:dyDescent="0.25">
      <c r="K46"/>
      <c r="O46"/>
      <c r="P46"/>
      <c r="V46" s="103"/>
      <c r="W46" s="103"/>
      <c r="X46" s="104"/>
    </row>
    <row r="47" spans="1:24" x14ac:dyDescent="0.25">
      <c r="K47"/>
      <c r="O47"/>
      <c r="P47"/>
      <c r="V47" s="103"/>
      <c r="W47" s="103"/>
      <c r="X47" s="104"/>
    </row>
    <row r="48" spans="1:24" x14ac:dyDescent="0.25">
      <c r="K48"/>
      <c r="O48"/>
      <c r="P48"/>
    </row>
    <row r="49" spans="11:16" x14ac:dyDescent="0.25">
      <c r="K49"/>
      <c r="O49"/>
      <c r="P49"/>
    </row>
  </sheetData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J22:L23"/>
  <sheetViews>
    <sheetView workbookViewId="0">
      <selection activeCell="L23" sqref="L23"/>
    </sheetView>
  </sheetViews>
  <sheetFormatPr defaultRowHeight="15" x14ac:dyDescent="0.25"/>
  <sheetData>
    <row r="22" spans="10:12" x14ac:dyDescent="0.25">
      <c r="J22" t="s">
        <v>256</v>
      </c>
      <c r="K22">
        <v>1015</v>
      </c>
      <c r="L22">
        <f>K22/35</f>
        <v>29</v>
      </c>
    </row>
    <row r="23" spans="10:12" x14ac:dyDescent="0.25">
      <c r="J23" t="s">
        <v>257</v>
      </c>
      <c r="K23">
        <v>805</v>
      </c>
      <c r="L23">
        <f>K23/35</f>
        <v>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Sheet1</vt:lpstr>
      <vt:lpstr>Palette Wish List</vt:lpstr>
      <vt:lpstr>Palette</vt:lpstr>
      <vt:lpstr>Phase 2 Plan</vt:lpstr>
      <vt:lpstr>RGBHSLP Calculator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Ashtagon</dc:creator>
  <cp:lastModifiedBy>Ashtagon</cp:lastModifiedBy>
  <dcterms:created xsi:type="dcterms:W3CDTF">2022-01-29T09:56:47Z</dcterms:created>
  <dcterms:modified xsi:type="dcterms:W3CDTF">2022-02-24T12:32:59Z</dcterms:modified>
</cp:coreProperties>
</file>